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Feuil1" sheetId="1" r:id="rId1"/>
    <sheet name="Feuil3" sheetId="2" r:id="rId2"/>
  </sheets>
  <definedNames>
    <definedName name="_xlnm.Print_Area" localSheetId="0">'Feuil1'!$A$1:$W$72</definedName>
  </definedNames>
  <calcPr fullCalcOnLoad="1"/>
</workbook>
</file>

<file path=xl/sharedStrings.xml><?xml version="1.0" encoding="utf-8"?>
<sst xmlns="http://schemas.openxmlformats.org/spreadsheetml/2006/main" count="63" uniqueCount="34">
  <si>
    <t>FINALE</t>
  </si>
  <si>
    <t>Scratch</t>
  </si>
  <si>
    <t>Total</t>
  </si>
  <si>
    <t>VAINQUEUR</t>
  </si>
  <si>
    <t>Hand.</t>
  </si>
  <si>
    <t>par série</t>
  </si>
  <si>
    <t>FINALISTE</t>
  </si>
  <si>
    <t>3e</t>
  </si>
  <si>
    <t>4e</t>
  </si>
  <si>
    <t>1/8 de finale :</t>
  </si>
  <si>
    <t>Colette MICHELI</t>
  </si>
  <si>
    <t>Bernard CHARBONNIER</t>
  </si>
  <si>
    <t>Bruno HERMES</t>
  </si>
  <si>
    <t>Chantal DORDAIN</t>
  </si>
  <si>
    <t>Claudie LORAUX</t>
  </si>
  <si>
    <t>David ASSOULINE</t>
  </si>
  <si>
    <t>Dominique GUERIN</t>
  </si>
  <si>
    <t>Jean-Luc GUERIN</t>
  </si>
  <si>
    <t>Jean-Marc DORDAIN</t>
  </si>
  <si>
    <t>Pascal LORAUX</t>
  </si>
  <si>
    <t>Antoine MICHELI</t>
  </si>
  <si>
    <t>Vincent MICHELI</t>
  </si>
  <si>
    <t>Vincent DORDAIN</t>
  </si>
  <si>
    <t>-------</t>
  </si>
  <si>
    <t>1/4 de finale :</t>
  </si>
  <si>
    <t>1/2 finale :</t>
  </si>
  <si>
    <t>Aurore MERIEN</t>
  </si>
  <si>
    <t>Didier CONEGAN</t>
  </si>
  <si>
    <t>COUPE ESPOIR 2010</t>
  </si>
  <si>
    <t>lundi 15 et mardi 16 février 2010</t>
  </si>
  <si>
    <t>dimanche 09 mai 2010</t>
  </si>
  <si>
    <t>Ingrid PLESANT</t>
  </si>
  <si>
    <t>lundi 22 et mardi 23 mars 2010</t>
  </si>
  <si>
    <t>lundi 12 et mardi 13 avril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</si>
</sst>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8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Palatino Linotype"/>
      <family val="1"/>
    </font>
    <font>
      <b/>
      <sz val="8"/>
      <color indexed="12"/>
      <name val="Palatino Linotype"/>
      <family val="1"/>
    </font>
    <font>
      <i/>
      <u val="single"/>
      <sz val="8"/>
      <name val="Palatino Linotype"/>
      <family val="1"/>
    </font>
    <font>
      <sz val="8"/>
      <color indexed="12"/>
      <name val="Palatino Linotype"/>
      <family val="1"/>
    </font>
    <font>
      <b/>
      <sz val="8"/>
      <color indexed="10"/>
      <name val="Palatino Linotype"/>
      <family val="1"/>
    </font>
    <font>
      <b/>
      <sz val="8"/>
      <name val="Palatino Linotype"/>
      <family val="1"/>
    </font>
    <font>
      <sz val="8"/>
      <color indexed="8"/>
      <name val="Palatino Linotype"/>
      <family val="1"/>
    </font>
    <font>
      <u val="single"/>
      <sz val="8"/>
      <name val="Palatino Linotype"/>
      <family val="1"/>
    </font>
    <font>
      <b/>
      <i/>
      <u val="single"/>
      <sz val="10"/>
      <color indexed="12"/>
      <name val="Palatino Linotype"/>
      <family val="1"/>
    </font>
    <font>
      <i/>
      <u val="single"/>
      <sz val="10"/>
      <name val="Palatino Linotype"/>
      <family val="1"/>
    </font>
    <font>
      <sz val="10"/>
      <name val="Palatino Linotype"/>
      <family val="1"/>
    </font>
    <font>
      <b/>
      <u val="single"/>
      <sz val="8"/>
      <color indexed="12"/>
      <name val="Palatino Linotype"/>
      <family val="1"/>
    </font>
    <font>
      <b/>
      <u val="single"/>
      <sz val="8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Fill="1" applyBorder="1" applyAlignment="1">
      <alignment horizontal="right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4" fontId="13" fillId="0" borderId="0" xfId="0" applyNumberFormat="1" applyFont="1" applyAlignment="1">
      <alignment horizontal="centerContinuous"/>
    </xf>
    <xf numFmtId="16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7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19.421875" style="5" customWidth="1"/>
    <col min="2" max="2" width="7.140625" style="5" customWidth="1"/>
    <col min="3" max="3" width="3.00390625" style="5" customWidth="1"/>
    <col min="4" max="5" width="6.57421875" style="5" customWidth="1"/>
    <col min="6" max="6" width="19.421875" style="5" customWidth="1"/>
    <col min="7" max="7" width="7.140625" style="5" customWidth="1"/>
    <col min="8" max="8" width="3.00390625" style="5" customWidth="1"/>
    <col min="9" max="10" width="6.57421875" style="5" customWidth="1"/>
    <col min="11" max="11" width="19.421875" style="5" customWidth="1"/>
    <col min="12" max="12" width="7.140625" style="5" customWidth="1"/>
    <col min="13" max="13" width="3.00390625" style="5" customWidth="1"/>
    <col min="14" max="15" width="6.57421875" style="5" customWidth="1"/>
    <col min="16" max="16" width="19.421875" style="8" customWidth="1"/>
    <col min="17" max="17" width="7.140625" style="8" customWidth="1"/>
    <col min="18" max="18" width="3.00390625" style="5" customWidth="1"/>
    <col min="19" max="19" width="7.7109375" style="5" customWidth="1"/>
    <col min="20" max="20" width="6.57421875" style="5" customWidth="1"/>
    <col min="21" max="21" width="4.421875" style="5" customWidth="1"/>
    <col min="22" max="16384" width="11.421875" style="5" customWidth="1"/>
  </cols>
  <sheetData>
    <row r="1" spans="1:4" ht="13.5">
      <c r="A1" s="6" t="s">
        <v>28</v>
      </c>
      <c r="B1" s="7"/>
      <c r="C1" s="6"/>
      <c r="D1" s="7"/>
    </row>
    <row r="2" spans="1:20" s="51" customFormat="1" ht="15">
      <c r="A2" s="55" t="s">
        <v>9</v>
      </c>
      <c r="B2" s="56"/>
      <c r="C2" s="56"/>
      <c r="D2" s="56"/>
      <c r="E2" s="53"/>
      <c r="F2" s="55" t="s">
        <v>24</v>
      </c>
      <c r="G2" s="53"/>
      <c r="H2" s="53"/>
      <c r="I2" s="53"/>
      <c r="J2" s="53"/>
      <c r="K2" s="55" t="s">
        <v>25</v>
      </c>
      <c r="L2" s="53"/>
      <c r="M2" s="53"/>
      <c r="N2" s="53"/>
      <c r="O2" s="53"/>
      <c r="P2" s="52" t="s">
        <v>0</v>
      </c>
      <c r="Q2" s="53"/>
      <c r="R2" s="53"/>
      <c r="S2" s="53"/>
      <c r="T2" s="53"/>
    </row>
    <row r="3" spans="1:20" s="51" customFormat="1" ht="15">
      <c r="A3" s="55" t="s">
        <v>29</v>
      </c>
      <c r="B3" s="52"/>
      <c r="C3" s="53"/>
      <c r="D3" s="56"/>
      <c r="E3" s="56"/>
      <c r="F3" s="55" t="s">
        <v>32</v>
      </c>
      <c r="G3" s="53"/>
      <c r="H3" s="52"/>
      <c r="I3" s="56"/>
      <c r="J3" s="56"/>
      <c r="K3" s="55" t="s">
        <v>33</v>
      </c>
      <c r="L3" s="52"/>
      <c r="M3" s="52"/>
      <c r="N3" s="53"/>
      <c r="O3" s="53"/>
      <c r="P3" s="54" t="s">
        <v>30</v>
      </c>
      <c r="Q3" s="53"/>
      <c r="R3" s="56"/>
      <c r="S3" s="53"/>
      <c r="T3" s="53"/>
    </row>
    <row r="4" spans="1:21" ht="13.5">
      <c r="A4" s="9"/>
      <c r="B4" s="10" t="s">
        <v>4</v>
      </c>
      <c r="C4" s="7"/>
      <c r="D4" s="9" t="s">
        <v>1</v>
      </c>
      <c r="E4" s="10" t="s">
        <v>2</v>
      </c>
      <c r="G4" s="10" t="s">
        <v>4</v>
      </c>
      <c r="I4" s="9" t="s">
        <v>1</v>
      </c>
      <c r="J4" s="10" t="s">
        <v>2</v>
      </c>
      <c r="L4" s="10" t="s">
        <v>4</v>
      </c>
      <c r="N4" s="9" t="s">
        <v>1</v>
      </c>
      <c r="O4" s="10" t="s">
        <v>2</v>
      </c>
      <c r="Q4" s="10" t="s">
        <v>4</v>
      </c>
      <c r="S4" s="9" t="s">
        <v>1</v>
      </c>
      <c r="T4" s="10" t="s">
        <v>2</v>
      </c>
      <c r="U4" s="10"/>
    </row>
    <row r="5" spans="2:17" ht="13.5">
      <c r="B5" s="10" t="s">
        <v>5</v>
      </c>
      <c r="G5" s="10" t="s">
        <v>5</v>
      </c>
      <c r="L5" s="10" t="s">
        <v>5</v>
      </c>
      <c r="Q5" s="10" t="s">
        <v>5</v>
      </c>
    </row>
    <row r="6" spans="2:17" ht="13.5">
      <c r="B6" s="10"/>
      <c r="G6" s="10"/>
      <c r="L6" s="10"/>
      <c r="Q6" s="10"/>
    </row>
    <row r="7" spans="2:17" ht="13.5">
      <c r="B7" s="10"/>
      <c r="G7" s="10"/>
      <c r="L7" s="10"/>
      <c r="Q7" s="10"/>
    </row>
    <row r="8" spans="1:14" ht="13.5">
      <c r="A8" s="11" t="s">
        <v>16</v>
      </c>
      <c r="B8" s="11">
        <f>IF(A8="","",VLOOKUP(A8,Feuil3!$A$1:$B$16,2,FALSE))</f>
        <v>210</v>
      </c>
      <c r="C8" s="11"/>
      <c r="D8" s="12">
        <v>318</v>
      </c>
      <c r="E8" s="13">
        <f>IF(D8="FORFAIT","",IF(D8&gt;0,B8+D8,""))</f>
        <v>528</v>
      </c>
      <c r="I8" s="15"/>
      <c r="J8" s="15"/>
      <c r="N8" s="60"/>
    </row>
    <row r="9" spans="1:14" ht="13.5">
      <c r="A9" s="15"/>
      <c r="B9" s="15"/>
      <c r="C9" s="15"/>
      <c r="D9" s="18"/>
      <c r="E9" s="19"/>
      <c r="I9" s="15"/>
      <c r="J9" s="15"/>
      <c r="N9" s="60"/>
    </row>
    <row r="10" spans="1:10" ht="13.5">
      <c r="A10" s="15"/>
      <c r="B10" s="15"/>
      <c r="C10" s="15"/>
      <c r="D10" s="18"/>
      <c r="E10" s="21"/>
      <c r="F10" s="11" t="str">
        <f>IF(D12="Forfait",A8,IF(D8="Forfait",A12,IF(OR(ISNUMBER(E12)=FALSE,ISNUMBER(D8)=FALSE),"",IF(E8&gt;E12,A8,A12))))</f>
        <v>Vincent DORDAIN</v>
      </c>
      <c r="G10" s="11">
        <f>IF(F10="","",VLOOKUP(F10,Feuil3!$A$1:$B$16,2,FALSE))</f>
        <v>129</v>
      </c>
      <c r="H10" s="11"/>
      <c r="I10" s="16">
        <v>491</v>
      </c>
      <c r="J10" s="13">
        <f>IF(I10="FORFAIT","",IF(I10&gt;0,G10+I10,""))</f>
        <v>620</v>
      </c>
    </row>
    <row r="11" spans="5:10" ht="13.5">
      <c r="E11" s="23"/>
      <c r="I11" s="15"/>
      <c r="J11" s="23"/>
    </row>
    <row r="12" spans="1:10" ht="13.5">
      <c r="A12" s="11" t="s">
        <v>22</v>
      </c>
      <c r="B12" s="11">
        <f>IF(A12="","",VLOOKUP(A12,Feuil3!$A$1:$B$16,2,FALSE))</f>
        <v>129</v>
      </c>
      <c r="C12" s="11"/>
      <c r="D12" s="16">
        <v>519</v>
      </c>
      <c r="E12" s="17">
        <f>IF(D12="FORFAIT","",IF(D12&gt;0,B12+D12,""))</f>
        <v>648</v>
      </c>
      <c r="I12" s="15"/>
      <c r="J12" s="23"/>
    </row>
    <row r="13" spans="5:10" ht="13.5">
      <c r="E13" s="24"/>
      <c r="I13" s="15"/>
      <c r="J13" s="23"/>
    </row>
    <row r="14" spans="5:15" ht="13.5">
      <c r="E14" s="26"/>
      <c r="I14" s="15"/>
      <c r="J14" s="15"/>
      <c r="K14" s="14" t="str">
        <f>IF(I18="Forfait",F10,IF(I10="Forfait",F18,IF(OR(ISNUMBER(J18)=FALSE,ISNUMBER(J10)=FALSE),"",IF(J10&gt;J18,F10,F18))))</f>
        <v>Vincent DORDAIN</v>
      </c>
      <c r="L14" s="11">
        <f>IF(K14="","",VLOOKUP(K14,Feuil3!$A$1:$B$16,2,FALSE))</f>
        <v>129</v>
      </c>
      <c r="M14" s="11"/>
      <c r="N14" s="16">
        <v>523</v>
      </c>
      <c r="O14" s="13">
        <f>IF(N14="FORFAIT","",IF(N14&gt;0,L14+N14,""))</f>
        <v>652</v>
      </c>
    </row>
    <row r="15" spans="5:18" ht="13.5">
      <c r="E15" s="26"/>
      <c r="I15" s="28"/>
      <c r="J15" s="26"/>
      <c r="K15" s="27"/>
      <c r="L15" s="15"/>
      <c r="M15" s="15"/>
      <c r="N15" s="28"/>
      <c r="O15" s="19"/>
      <c r="P15" s="61"/>
      <c r="Q15" s="62"/>
      <c r="R15" s="63"/>
    </row>
    <row r="16" spans="1:18" ht="13.5">
      <c r="A16" s="11" t="s">
        <v>15</v>
      </c>
      <c r="B16" s="11">
        <f>IF(A16="","",VLOOKUP(A16,Feuil3!$A$1:$B$16,2,FALSE))</f>
        <v>144</v>
      </c>
      <c r="C16" s="11"/>
      <c r="D16" s="16">
        <v>510</v>
      </c>
      <c r="E16" s="13">
        <f>IF(D16="FORFAIT","",IF(D16&gt;0,B16+D16,""))</f>
        <v>654</v>
      </c>
      <c r="I16" s="28"/>
      <c r="J16" s="26"/>
      <c r="K16" s="27"/>
      <c r="L16" s="15"/>
      <c r="M16" s="15"/>
      <c r="N16" s="28"/>
      <c r="O16" s="21"/>
      <c r="P16" s="61"/>
      <c r="Q16" s="62"/>
      <c r="R16" s="63"/>
    </row>
    <row r="17" spans="1:18" ht="13.5">
      <c r="A17" s="15"/>
      <c r="B17" s="15"/>
      <c r="C17" s="15"/>
      <c r="D17" s="28"/>
      <c r="E17" s="19"/>
      <c r="I17" s="28"/>
      <c r="J17" s="26"/>
      <c r="K17" s="27"/>
      <c r="L17" s="15"/>
      <c r="M17" s="15"/>
      <c r="N17" s="28"/>
      <c r="O17" s="21"/>
      <c r="P17" s="61"/>
      <c r="Q17" s="62"/>
      <c r="R17" s="63"/>
    </row>
    <row r="18" spans="1:18" ht="13.5">
      <c r="A18" s="15"/>
      <c r="B18" s="15"/>
      <c r="C18" s="15"/>
      <c r="D18" s="28"/>
      <c r="E18" s="21"/>
      <c r="F18" s="11" t="str">
        <f>IF(D20="Forfait",A16,IF(D16="Forfait",A20,IF(OR(ISNUMBER(E20)=FALSE,ISNUMBER(D16)=FALSE),"",IF(E16&gt;E20,A16,A20))))</f>
        <v>David ASSOULINE</v>
      </c>
      <c r="G18" s="11">
        <f>IF(F18="","",VLOOKUP(F18,Feuil3!$A$1:$B$16,2,FALSE))</f>
        <v>144</v>
      </c>
      <c r="H18" s="11"/>
      <c r="I18" s="12">
        <v>472</v>
      </c>
      <c r="J18" s="13">
        <f>IF(I18="FORFAIT","",IF(I18&gt;0,G18+I18,""))</f>
        <v>616</v>
      </c>
      <c r="K18" s="27"/>
      <c r="L18" s="15"/>
      <c r="M18" s="15"/>
      <c r="P18" s="29"/>
      <c r="Q18" s="30"/>
      <c r="R18" s="15"/>
    </row>
    <row r="19" spans="1:18" ht="13.5">
      <c r="A19" s="15"/>
      <c r="B19" s="15"/>
      <c r="C19" s="15"/>
      <c r="D19" s="28"/>
      <c r="E19" s="21"/>
      <c r="F19" s="27"/>
      <c r="G19" s="15"/>
      <c r="H19" s="15"/>
      <c r="J19" s="31"/>
      <c r="K19" s="15"/>
      <c r="L19" s="15"/>
      <c r="M19" s="15"/>
      <c r="P19" s="29"/>
      <c r="Q19" s="30"/>
      <c r="R19" s="15"/>
    </row>
    <row r="20" spans="1:18" ht="13.5">
      <c r="A20" s="11" t="s">
        <v>17</v>
      </c>
      <c r="B20" s="11">
        <f>IF(A20="","",VLOOKUP(A20,Feuil3!$A$1:$B$16,2,FALSE))</f>
        <v>162</v>
      </c>
      <c r="C20" s="11"/>
      <c r="D20" s="16">
        <v>358</v>
      </c>
      <c r="E20" s="17">
        <f>IF(D20="FORFAIT","",IF(D20&gt;0,B20+D20,""))</f>
        <v>520</v>
      </c>
      <c r="J20" s="15"/>
      <c r="K20" s="15"/>
      <c r="L20" s="15"/>
      <c r="M20" s="15"/>
      <c r="P20" s="29"/>
      <c r="Q20" s="30"/>
      <c r="R20" s="15"/>
    </row>
    <row r="21" spans="1:18" ht="13.5">
      <c r="A21" s="25"/>
      <c r="C21" s="20"/>
      <c r="E21" s="24"/>
      <c r="J21" s="15"/>
      <c r="K21" s="15"/>
      <c r="L21" s="15"/>
      <c r="M21" s="15"/>
      <c r="P21" s="29"/>
      <c r="Q21" s="30"/>
      <c r="R21" s="15"/>
    </row>
    <row r="22" spans="1:21" ht="13.5">
      <c r="A22" s="28"/>
      <c r="C22" s="20"/>
      <c r="E22" s="26"/>
      <c r="P22" s="32" t="str">
        <f>IF(N30="Forfait",K14,IF(N14="Forfait",K30,IF(OR(ISNUMBER(O30)=FALSE,ISNUMBER(O14)=FALSE),"",IF(O14&gt;O30,K14,K30))))</f>
        <v>Jean-Marc DORDAIN</v>
      </c>
      <c r="Q22" s="33">
        <f>IF(P22="","",VLOOKUP(P22,Feuil3!$A$1:$B$16,2,FALSE))</f>
        <v>114</v>
      </c>
      <c r="R22" s="33"/>
      <c r="S22" s="34">
        <v>550</v>
      </c>
      <c r="T22" s="13">
        <f>IF(S22="FORFAIT","",IF(S22&gt;0,Q22+S22,""))</f>
        <v>664</v>
      </c>
      <c r="U22" s="26"/>
    </row>
    <row r="23" spans="1:21" ht="13.5">
      <c r="A23" s="28"/>
      <c r="C23" s="20"/>
      <c r="E23" s="15"/>
      <c r="P23" s="35"/>
      <c r="Q23" s="36"/>
      <c r="R23" s="36"/>
      <c r="S23" s="37"/>
      <c r="T23" s="21"/>
      <c r="U23" s="26"/>
    </row>
    <row r="24" spans="1:21" ht="13.5">
      <c r="A24" s="11" t="s">
        <v>31</v>
      </c>
      <c r="B24" s="11">
        <f>IF(A24="","",VLOOKUP(A24,Feuil3!$A$1:$B$16,2,FALSE))</f>
        <v>189</v>
      </c>
      <c r="C24" s="11"/>
      <c r="D24" s="16">
        <v>451</v>
      </c>
      <c r="E24" s="13">
        <f>IF(D24="FORFAIT","",IF(D24&gt;0,B24+D24,""))</f>
        <v>640</v>
      </c>
      <c r="P24" s="35"/>
      <c r="Q24" s="36"/>
      <c r="R24" s="36"/>
      <c r="S24" s="37"/>
      <c r="T24" s="21"/>
      <c r="U24" s="26"/>
    </row>
    <row r="25" spans="1:21" ht="13.5">
      <c r="A25" s="22"/>
      <c r="C25" s="20"/>
      <c r="E25" s="19"/>
      <c r="P25" s="35"/>
      <c r="Q25" s="36"/>
      <c r="R25" s="36"/>
      <c r="S25" s="37"/>
      <c r="T25" s="21"/>
      <c r="U25" s="26"/>
    </row>
    <row r="26" spans="1:21" ht="13.5">
      <c r="A26" s="22"/>
      <c r="C26" s="20"/>
      <c r="E26" s="21"/>
      <c r="F26" s="11" t="str">
        <f>IF(D28="Forfait",A24,IF(D24="Forfait",A28,IF(OR(ISNUMBER(E28)=FALSE,ISNUMBER(D24)=FALSE),"",IF(E24&gt;E28,A24,A28))))</f>
        <v>Ingrid PLESANT</v>
      </c>
      <c r="G26" s="11">
        <f>IF(F26="","",VLOOKUP(F26,Feuil3!$A$1:$B$16,2,FALSE))</f>
        <v>189</v>
      </c>
      <c r="H26" s="11"/>
      <c r="I26" s="16">
        <v>389</v>
      </c>
      <c r="J26" s="13">
        <f>IF(I26="FORFAIT","",IF(I26&gt;0,G26+I26,""))</f>
        <v>578</v>
      </c>
      <c r="P26" s="35"/>
      <c r="Q26" s="36"/>
      <c r="R26" s="36"/>
      <c r="S26" s="37"/>
      <c r="T26" s="21"/>
      <c r="U26" s="26"/>
    </row>
    <row r="27" spans="1:21" ht="13.5">
      <c r="A27" s="22"/>
      <c r="C27" s="20"/>
      <c r="E27" s="23"/>
      <c r="F27" s="15"/>
      <c r="G27" s="15"/>
      <c r="H27" s="15"/>
      <c r="I27" s="28"/>
      <c r="J27" s="21"/>
      <c r="P27" s="35"/>
      <c r="Q27" s="36"/>
      <c r="R27" s="36"/>
      <c r="S27" s="37"/>
      <c r="T27" s="21"/>
      <c r="U27" s="26"/>
    </row>
    <row r="28" spans="1:21" ht="13.5">
      <c r="A28" s="11" t="s">
        <v>13</v>
      </c>
      <c r="B28" s="11">
        <f>IF(A28="","",VLOOKUP(A28,Feuil3!$A$1:$B$16,2,FALSE))</f>
        <v>144</v>
      </c>
      <c r="C28" s="11"/>
      <c r="D28" s="16">
        <v>466</v>
      </c>
      <c r="E28" s="17">
        <f>IF(D28="FORFAIT","",IF(D28&gt;0,B28+D28,""))</f>
        <v>610</v>
      </c>
      <c r="F28" s="15"/>
      <c r="G28" s="15"/>
      <c r="H28" s="15"/>
      <c r="I28" s="28"/>
      <c r="J28" s="21"/>
      <c r="P28" s="38"/>
      <c r="Q28" s="39"/>
      <c r="R28" s="36"/>
      <c r="S28" s="40"/>
      <c r="T28" s="23"/>
      <c r="U28" s="26"/>
    </row>
    <row r="29" spans="1:23" ht="13.5">
      <c r="A29" s="22"/>
      <c r="C29" s="20"/>
      <c r="E29" s="24"/>
      <c r="F29" s="15"/>
      <c r="G29" s="15"/>
      <c r="H29" s="15"/>
      <c r="I29" s="28"/>
      <c r="J29" s="21"/>
      <c r="P29" s="38"/>
      <c r="Q29" s="39"/>
      <c r="R29" s="36"/>
      <c r="S29" s="40"/>
      <c r="T29" s="23"/>
      <c r="U29" s="26"/>
      <c r="V29" s="70" t="s">
        <v>3</v>
      </c>
      <c r="W29" s="70"/>
    </row>
    <row r="30" spans="1:21" ht="13.5">
      <c r="A30" s="22"/>
      <c r="C30" s="20"/>
      <c r="E30" s="26"/>
      <c r="K30" s="14" t="str">
        <f>IF(I34="Forfait",F26,IF(I26="Forfait",F34,IF(OR(ISNUMBER(J34)=FALSE,ISNUMBER(J26)=FALSE),"",IF(J26&gt;J34,F26,F34))))</f>
        <v>Jean-Marc DORDAIN</v>
      </c>
      <c r="L30" s="11">
        <f>IF(K30="","",VLOOKUP(K30,Feuil3!$A$1:$B$16,2,FALSE))</f>
        <v>114</v>
      </c>
      <c r="M30" s="11"/>
      <c r="N30" s="16">
        <v>607</v>
      </c>
      <c r="O30" s="13">
        <f>IF(N30="FORFAIT","",IF(N30&gt;0,L30+N30,""))</f>
        <v>721</v>
      </c>
      <c r="P30" s="38"/>
      <c r="Q30" s="39"/>
      <c r="R30" s="36"/>
      <c r="S30" s="40"/>
      <c r="T30" s="23"/>
      <c r="U30" s="26"/>
    </row>
    <row r="31" spans="1:22" ht="13.5">
      <c r="A31" s="22"/>
      <c r="C31" s="20"/>
      <c r="E31" s="15"/>
      <c r="K31" s="27"/>
      <c r="L31" s="15"/>
      <c r="M31" s="15"/>
      <c r="N31" s="28"/>
      <c r="O31" s="26"/>
      <c r="P31" s="39"/>
      <c r="Q31" s="39"/>
      <c r="R31" s="36"/>
      <c r="S31" s="40"/>
      <c r="T31" s="23"/>
      <c r="U31" s="15"/>
      <c r="V31" s="15"/>
    </row>
    <row r="32" spans="1:22" ht="13.5">
      <c r="A32" s="11" t="s">
        <v>18</v>
      </c>
      <c r="B32" s="11">
        <f>IF(A32="","",VLOOKUP(A32,Feuil3!$A$1:$B$16,2,FALSE))</f>
        <v>114</v>
      </c>
      <c r="C32" s="11"/>
      <c r="D32" s="16">
        <v>537</v>
      </c>
      <c r="E32" s="13">
        <f>IF(D32="FORFAIT","",IF(D32&gt;0,B32+D32,""))</f>
        <v>651</v>
      </c>
      <c r="K32" s="27"/>
      <c r="L32" s="15"/>
      <c r="M32" s="15"/>
      <c r="N32" s="28"/>
      <c r="O32" s="26"/>
      <c r="P32" s="39"/>
      <c r="Q32" s="39"/>
      <c r="R32" s="36"/>
      <c r="S32" s="40"/>
      <c r="T32" s="23"/>
      <c r="U32" s="15"/>
      <c r="V32" s="15"/>
    </row>
    <row r="33" spans="1:22" ht="13.5">
      <c r="A33" s="22"/>
      <c r="B33" s="15"/>
      <c r="C33" s="15"/>
      <c r="D33" s="28"/>
      <c r="E33" s="19"/>
      <c r="K33" s="27"/>
      <c r="L33" s="15"/>
      <c r="M33" s="15"/>
      <c r="N33" s="28"/>
      <c r="O33" s="26"/>
      <c r="P33" s="39"/>
      <c r="Q33" s="39"/>
      <c r="R33" s="36"/>
      <c r="S33" s="40"/>
      <c r="T33" s="23"/>
      <c r="U33" s="15"/>
      <c r="V33" s="15"/>
    </row>
    <row r="34" spans="1:22" ht="13.5">
      <c r="A34" s="22"/>
      <c r="B34" s="15"/>
      <c r="C34" s="15"/>
      <c r="D34" s="28"/>
      <c r="E34" s="21"/>
      <c r="F34" s="11" t="str">
        <f>IF(D36="Forfait",A32,IF(D32="Forfait",A36,IF(OR(ISNUMBER(E36)=FALSE,ISNUMBER(D32)=FALSE),"",IF(E32&gt;E36,A32,A36))))</f>
        <v>Jean-Marc DORDAIN</v>
      </c>
      <c r="G34" s="11">
        <f>IF(F34="","",VLOOKUP(F34,Feuil3!$A$1:$B$16,2,FALSE))</f>
        <v>114</v>
      </c>
      <c r="H34" s="11"/>
      <c r="I34" s="16">
        <v>638</v>
      </c>
      <c r="J34" s="13">
        <f>IF(I34="FORFAIT","",IF(I34&gt;0,G34+I34,""))</f>
        <v>752</v>
      </c>
      <c r="K34" s="27"/>
      <c r="L34" s="15"/>
      <c r="M34" s="15"/>
      <c r="P34" s="41"/>
      <c r="Q34" s="41"/>
      <c r="R34" s="40"/>
      <c r="S34" s="40"/>
      <c r="T34" s="23"/>
      <c r="U34" s="15"/>
      <c r="V34" s="15"/>
    </row>
    <row r="35" spans="1:22" ht="13.5">
      <c r="A35" s="22"/>
      <c r="C35" s="20"/>
      <c r="E35" s="23"/>
      <c r="P35" s="41"/>
      <c r="Q35" s="41"/>
      <c r="R35" s="40"/>
      <c r="S35" s="40"/>
      <c r="T35" s="23"/>
      <c r="U35" s="15"/>
      <c r="V35" s="15"/>
    </row>
    <row r="36" spans="1:22" ht="13.5">
      <c r="A36" s="11" t="s">
        <v>10</v>
      </c>
      <c r="B36" s="11">
        <f>IF(A36="","",VLOOKUP(A36,Feuil3!$A$1:$B$16,2,FALSE))</f>
        <v>189</v>
      </c>
      <c r="C36" s="11"/>
      <c r="D36" s="12">
        <v>366</v>
      </c>
      <c r="E36" s="17">
        <f>IF(D36="FORFAIT","",IF(D36&gt;0,B36+D36,""))</f>
        <v>555</v>
      </c>
      <c r="P36" s="41"/>
      <c r="Q36" s="41"/>
      <c r="R36" s="40"/>
      <c r="S36" s="40"/>
      <c r="T36" s="23"/>
      <c r="U36" s="15"/>
      <c r="V36" s="15"/>
    </row>
    <row r="37" spans="1:22" ht="13.5">
      <c r="A37" s="22"/>
      <c r="C37" s="20"/>
      <c r="E37" s="24"/>
      <c r="P37" s="41"/>
      <c r="Q37" s="41"/>
      <c r="R37" s="40"/>
      <c r="S37" s="40"/>
      <c r="T37" s="23"/>
      <c r="U37" s="15"/>
      <c r="V37" s="15"/>
    </row>
    <row r="38" spans="1:23" ht="13.5">
      <c r="A38" s="22"/>
      <c r="C38" s="20"/>
      <c r="E38" s="26"/>
      <c r="P38" s="41"/>
      <c r="Q38" s="41"/>
      <c r="R38" s="40"/>
      <c r="S38" s="40"/>
      <c r="T38" s="23"/>
      <c r="U38" s="64" t="s">
        <v>23</v>
      </c>
      <c r="V38" s="68" t="str">
        <f>IF(S54="Forfait",P22,IF(S22="Forfait",P54,IF(OR(ISNUMBER(T54)=FALSE,ISNUMBER(T22)=FALSE),"",IF(T22&gt;T54,P22,P54))))</f>
        <v>Jean-Marc DORDAIN</v>
      </c>
      <c r="W38" s="69">
        <f>IF(T46="Forfait",Q30,IF(T30="Forfait",Q46,IF(OR(ISNUMBER(V42)=FALSE,ISNUMBER(V33)=FALSE),"",IF(V33&gt;V42,Q30,Q46))))</f>
      </c>
    </row>
    <row r="39" spans="1:23" ht="13.5">
      <c r="A39" s="22"/>
      <c r="C39" s="20"/>
      <c r="E39" s="15"/>
      <c r="P39" s="41"/>
      <c r="Q39" s="41"/>
      <c r="R39" s="40"/>
      <c r="S39" s="40"/>
      <c r="T39" s="23"/>
      <c r="U39" s="15"/>
      <c r="V39" s="42"/>
      <c r="W39" s="42"/>
    </row>
    <row r="40" spans="1:23" ht="13.5">
      <c r="A40" s="11" t="s">
        <v>26</v>
      </c>
      <c r="B40" s="11">
        <f>IF(A40="","",VLOOKUP(A40,Feuil3!$A$1:$B$16,2,FALSE))</f>
        <v>198</v>
      </c>
      <c r="C40" s="11"/>
      <c r="D40" s="16">
        <v>380</v>
      </c>
      <c r="E40" s="13">
        <f>IF(D40="FORFAIT","",IF(D40&gt;0,B40+D40,""))</f>
        <v>578</v>
      </c>
      <c r="P40" s="41"/>
      <c r="Q40" s="41"/>
      <c r="R40" s="40"/>
      <c r="S40" s="40"/>
      <c r="T40" s="23"/>
      <c r="U40" s="15"/>
      <c r="V40" s="42"/>
      <c r="W40" s="42"/>
    </row>
    <row r="41" spans="1:22" ht="13.5">
      <c r="A41" s="15"/>
      <c r="B41" s="15"/>
      <c r="C41" s="15"/>
      <c r="D41" s="28"/>
      <c r="E41" s="19"/>
      <c r="P41" s="41"/>
      <c r="Q41" s="41"/>
      <c r="R41" s="40"/>
      <c r="S41" s="40"/>
      <c r="T41" s="23"/>
      <c r="U41" s="15"/>
      <c r="V41" s="15"/>
    </row>
    <row r="42" spans="1:22" ht="13.5">
      <c r="A42" s="15"/>
      <c r="B42" s="15"/>
      <c r="C42" s="15"/>
      <c r="D42" s="28"/>
      <c r="E42" s="21"/>
      <c r="F42" s="11" t="str">
        <f>IF(D44="Forfait",A40,IF(D40="Forfait",A44,IF(OR(ISNUMBER(E44)=FALSE,ISNUMBER(D40)=FALSE),"",IF(E40&gt;E44,A40,A44))))</f>
        <v>Bruno HERMES</v>
      </c>
      <c r="G42" s="11">
        <f>IF(F42="","",VLOOKUP(F42,Feuil3!$A$1:$B$16,2,FALSE))</f>
        <v>180</v>
      </c>
      <c r="H42" s="11"/>
      <c r="I42" s="16">
        <v>453</v>
      </c>
      <c r="J42" s="13">
        <f>IF(I42="FORFAIT","",IF(I42&gt;0,G42+I42,""))</f>
        <v>633</v>
      </c>
      <c r="P42" s="41"/>
      <c r="Q42" s="41"/>
      <c r="R42" s="40"/>
      <c r="S42" s="40"/>
      <c r="T42" s="23"/>
      <c r="U42" s="15"/>
      <c r="V42" s="15"/>
    </row>
    <row r="43" spans="1:23" ht="13.5">
      <c r="A43" s="22"/>
      <c r="C43" s="20"/>
      <c r="E43" s="23"/>
      <c r="J43" s="23"/>
      <c r="P43" s="41"/>
      <c r="Q43" s="41"/>
      <c r="R43" s="40"/>
      <c r="S43" s="40"/>
      <c r="T43" s="23"/>
      <c r="U43" s="15"/>
      <c r="V43" s="71" t="s">
        <v>6</v>
      </c>
      <c r="W43" s="71"/>
    </row>
    <row r="44" spans="1:22" ht="13.5">
      <c r="A44" s="11" t="s">
        <v>12</v>
      </c>
      <c r="B44" s="11">
        <f>IF(A44="","",VLOOKUP(A44,Feuil3!$A$1:$B$16,2,FALSE))</f>
        <v>180</v>
      </c>
      <c r="C44" s="11"/>
      <c r="D44" s="16">
        <v>500</v>
      </c>
      <c r="E44" s="17">
        <f>IF(D44="FORFAIT","",IF(D44&gt;0,B44+D44,""))</f>
        <v>680</v>
      </c>
      <c r="J44" s="23"/>
      <c r="P44" s="41"/>
      <c r="Q44" s="41"/>
      <c r="R44" s="40"/>
      <c r="S44" s="40"/>
      <c r="T44" s="23"/>
      <c r="U44" s="15"/>
      <c r="V44" s="15"/>
    </row>
    <row r="45" spans="1:23" ht="13.5">
      <c r="A45" s="65"/>
      <c r="B45" s="15"/>
      <c r="C45" s="15"/>
      <c r="D45" s="18"/>
      <c r="E45" s="24"/>
      <c r="J45" s="23"/>
      <c r="P45" s="41"/>
      <c r="Q45" s="41"/>
      <c r="R45" s="40"/>
      <c r="S45" s="40"/>
      <c r="T45" s="23"/>
      <c r="U45" s="15"/>
      <c r="V45" s="72" t="str">
        <f>IF(V38=P22,P54,IF(V38=P54,P22,""))</f>
        <v>Antoine MICHELI</v>
      </c>
      <c r="W45" s="73" t="e">
        <f>IF(#REF!="Forfait",#REF!,IF(#REF!="Forfait",#REF!,IF(OR(ISNUMBER(#REF!)=FALSE,ISNUMBER(#REF!)=FALSE),"",IF(#REF!&gt;#REF!,#REF!,#REF!))))</f>
        <v>#REF!</v>
      </c>
    </row>
    <row r="46" spans="1:22" ht="13.5">
      <c r="A46" s="22"/>
      <c r="C46" s="20"/>
      <c r="E46" s="26"/>
      <c r="K46" s="14" t="str">
        <f>IF(I50="Forfait",F42,IF(I42="Forfait",F50,IF(OR(ISNUMBER(J50)=FALSE,ISNUMBER(J42)=FALSE),"",IF(J42&gt;J50,F42,F50))))</f>
        <v>Bruno HERMES</v>
      </c>
      <c r="L46" s="11">
        <f>IF(K46="","",VLOOKUP(K46,Feuil3!$A$1:$B$16,2,FALSE))</f>
        <v>180</v>
      </c>
      <c r="M46" s="11"/>
      <c r="N46" s="16">
        <v>368</v>
      </c>
      <c r="O46" s="13">
        <f>IF(N46="FORFAIT","",IF(N46&gt;0,L46+N46,""))</f>
        <v>548</v>
      </c>
      <c r="P46" s="41"/>
      <c r="Q46" s="41"/>
      <c r="R46" s="40"/>
      <c r="S46" s="40"/>
      <c r="T46" s="23"/>
      <c r="U46" s="15"/>
      <c r="V46" s="15"/>
    </row>
    <row r="47" spans="1:21" ht="13.5">
      <c r="A47" s="22"/>
      <c r="C47" s="20"/>
      <c r="E47" s="15"/>
      <c r="K47" s="27"/>
      <c r="L47" s="15"/>
      <c r="M47" s="15"/>
      <c r="N47" s="28"/>
      <c r="O47" s="21"/>
      <c r="P47" s="41"/>
      <c r="Q47" s="41"/>
      <c r="R47" s="40"/>
      <c r="S47" s="40"/>
      <c r="T47" s="23"/>
      <c r="U47" s="15"/>
    </row>
    <row r="48" spans="1:21" ht="13.5">
      <c r="A48" s="11" t="s">
        <v>11</v>
      </c>
      <c r="B48" s="11">
        <f>IF(A48="","",VLOOKUP(A48,Feuil3!$A$1:$B$16,2,FALSE))</f>
        <v>114</v>
      </c>
      <c r="C48" s="11"/>
      <c r="D48" s="16">
        <v>469</v>
      </c>
      <c r="E48" s="13">
        <f>IF(D48="FORFAIT","",IF(D48&gt;0,B48+D48,""))</f>
        <v>583</v>
      </c>
      <c r="K48" s="27"/>
      <c r="L48" s="15"/>
      <c r="M48" s="15"/>
      <c r="N48" s="28"/>
      <c r="O48" s="21"/>
      <c r="P48" s="41"/>
      <c r="Q48" s="41"/>
      <c r="R48" s="40"/>
      <c r="S48" s="40"/>
      <c r="T48" s="23"/>
      <c r="U48" s="15"/>
    </row>
    <row r="49" spans="1:21" ht="13.5">
      <c r="A49" s="15"/>
      <c r="C49" s="20"/>
      <c r="E49" s="19"/>
      <c r="K49" s="27"/>
      <c r="L49" s="15"/>
      <c r="M49" s="15"/>
      <c r="N49" s="28"/>
      <c r="O49" s="21"/>
      <c r="P49" s="41"/>
      <c r="Q49" s="41"/>
      <c r="R49" s="40"/>
      <c r="S49" s="40"/>
      <c r="T49" s="23"/>
      <c r="U49" s="15"/>
    </row>
    <row r="50" spans="1:21" ht="13.5">
      <c r="A50" s="15"/>
      <c r="C50" s="20"/>
      <c r="E50" s="21"/>
      <c r="F50" s="11" t="str">
        <f>IF(D52="Forfait",A48,IF(D48="Forfait",A52,IF(OR(ISNUMBER(E52)=FALSE,ISNUMBER(D48)=FALSE),"",IF(E48&gt;E52,A48,A52))))</f>
        <v>Claudie LORAUX</v>
      </c>
      <c r="G50" s="11">
        <f>IF(F50="","",VLOOKUP(F50,Feuil3!$A$1:$B$16,2,FALSE))</f>
        <v>168</v>
      </c>
      <c r="H50" s="11"/>
      <c r="I50" s="16">
        <v>455</v>
      </c>
      <c r="J50" s="13">
        <f>IF(I50="FORFAIT","",IF(I50&gt;0,G50+I50,""))</f>
        <v>623</v>
      </c>
      <c r="K50" s="27"/>
      <c r="L50" s="15"/>
      <c r="M50" s="15"/>
      <c r="N50" s="28"/>
      <c r="O50" s="21"/>
      <c r="P50" s="41"/>
      <c r="Q50" s="41"/>
      <c r="R50" s="40"/>
      <c r="S50" s="40"/>
      <c r="T50" s="23"/>
      <c r="U50" s="15"/>
    </row>
    <row r="51" spans="1:21" ht="13.5">
      <c r="A51" s="22"/>
      <c r="C51" s="20"/>
      <c r="E51" s="23"/>
      <c r="F51" s="15"/>
      <c r="G51" s="15"/>
      <c r="H51" s="15"/>
      <c r="I51" s="28"/>
      <c r="J51" s="26"/>
      <c r="K51" s="15"/>
      <c r="L51" s="15"/>
      <c r="M51" s="15"/>
      <c r="N51" s="28"/>
      <c r="O51" s="21"/>
      <c r="P51" s="41"/>
      <c r="Q51" s="41"/>
      <c r="R51" s="40"/>
      <c r="S51" s="40"/>
      <c r="T51" s="23"/>
      <c r="U51" s="15"/>
    </row>
    <row r="52" spans="1:21" ht="13.5">
      <c r="A52" s="11" t="s">
        <v>14</v>
      </c>
      <c r="B52" s="11">
        <f>IF(A52="","",VLOOKUP(A52,Feuil3!$A$1:$B$16,2,FALSE))</f>
        <v>168</v>
      </c>
      <c r="C52" s="11"/>
      <c r="D52" s="12">
        <v>429</v>
      </c>
      <c r="E52" s="17">
        <f>IF(D52="FORFAIT","",IF(D52&gt;0,B52+D52,""))</f>
        <v>597</v>
      </c>
      <c r="F52" s="15"/>
      <c r="G52" s="15"/>
      <c r="H52" s="15"/>
      <c r="I52" s="28"/>
      <c r="J52" s="26"/>
      <c r="K52" s="15"/>
      <c r="L52" s="15"/>
      <c r="M52" s="15"/>
      <c r="P52" s="38"/>
      <c r="Q52" s="39"/>
      <c r="R52" s="36"/>
      <c r="S52" s="40"/>
      <c r="T52" s="23"/>
      <c r="U52" s="15"/>
    </row>
    <row r="53" spans="1:21" ht="13.5">
      <c r="A53" s="22"/>
      <c r="C53" s="20"/>
      <c r="E53" s="24"/>
      <c r="F53" s="15"/>
      <c r="G53" s="15"/>
      <c r="H53" s="15"/>
      <c r="I53" s="28"/>
      <c r="J53" s="26"/>
      <c r="K53" s="15"/>
      <c r="L53" s="15"/>
      <c r="M53" s="15"/>
      <c r="P53" s="38"/>
      <c r="Q53" s="39"/>
      <c r="R53" s="36"/>
      <c r="S53" s="40"/>
      <c r="T53" s="23"/>
      <c r="U53" s="15"/>
    </row>
    <row r="54" spans="1:21" ht="13.5">
      <c r="A54" s="22"/>
      <c r="C54" s="20"/>
      <c r="E54" s="26"/>
      <c r="K54" s="15"/>
      <c r="L54" s="15"/>
      <c r="M54" s="15"/>
      <c r="P54" s="32" t="str">
        <f>IF(N62="Forfait",K46,IF(N46="Forfait",K62,IF(OR(ISNUMBER(O62)=FALSE,ISNUMBER(O46)=FALSE),"",IF(O46&gt;O62,K46,K62))))</f>
        <v>Antoine MICHELI</v>
      </c>
      <c r="Q54" s="33">
        <f>IF(P54="","",VLOOKUP(P54,Feuil3!$A$1:$B$16,2,FALSE))</f>
        <v>90</v>
      </c>
      <c r="R54" s="33"/>
      <c r="S54" s="34">
        <v>529</v>
      </c>
      <c r="T54" s="17">
        <f>IF(S54="FORFAIT","",IF(S54&gt;0,Q54+S54,""))</f>
        <v>619</v>
      </c>
      <c r="U54" s="15"/>
    </row>
    <row r="55" spans="1:21" ht="13.5">
      <c r="A55" s="22"/>
      <c r="C55" s="20"/>
      <c r="E55" s="15"/>
      <c r="K55" s="15"/>
      <c r="L55" s="15"/>
      <c r="M55" s="15"/>
      <c r="P55" s="35"/>
      <c r="Q55" s="36"/>
      <c r="R55" s="36"/>
      <c r="S55" s="37"/>
      <c r="T55" s="26"/>
      <c r="U55" s="15"/>
    </row>
    <row r="56" spans="1:21" ht="13.5">
      <c r="A56" s="11" t="s">
        <v>20</v>
      </c>
      <c r="B56" s="11">
        <f>IF(A56="","",VLOOKUP(A56,Feuil3!$A$1:$B$16,2,FALSE))</f>
        <v>90</v>
      </c>
      <c r="C56" s="11"/>
      <c r="D56" s="16">
        <v>557</v>
      </c>
      <c r="E56" s="13">
        <f>IF(D56="FORFAIT","",IF(D56&gt;0,B56+D56,""))</f>
        <v>647</v>
      </c>
      <c r="P56" s="35"/>
      <c r="Q56" s="36"/>
      <c r="R56" s="36"/>
      <c r="S56" s="37"/>
      <c r="T56" s="26"/>
      <c r="U56" s="15"/>
    </row>
    <row r="57" spans="1:21" ht="13.5">
      <c r="A57" s="22"/>
      <c r="C57" s="20"/>
      <c r="E57" s="19"/>
      <c r="P57" s="35"/>
      <c r="Q57" s="36"/>
      <c r="R57" s="36"/>
      <c r="S57" s="37"/>
      <c r="T57" s="26"/>
      <c r="U57" s="26"/>
    </row>
    <row r="58" spans="1:18" ht="13.5">
      <c r="A58" s="22"/>
      <c r="C58" s="20"/>
      <c r="E58" s="21"/>
      <c r="F58" s="11" t="str">
        <f>IF(D60="Forfait",A56,IF(D56="Forfait",A60,IF(OR(ISNUMBER(E60)=FALSE,ISNUMBER(D56)=FALSE),"",IF(E56&gt;E60,A56,A60))))</f>
        <v>Antoine MICHELI</v>
      </c>
      <c r="G58" s="11">
        <f>IF(F58="","",VLOOKUP(F58,Feuil3!$A$1:$B$16,2,FALSE))</f>
        <v>90</v>
      </c>
      <c r="H58" s="11"/>
      <c r="I58" s="16">
        <v>578</v>
      </c>
      <c r="J58" s="13">
        <f>IF(I58="FORFAIT","",IF(I58&gt;0,G58+I58,""))</f>
        <v>668</v>
      </c>
      <c r="P58" s="29"/>
      <c r="Q58" s="30"/>
      <c r="R58" s="15"/>
    </row>
    <row r="59" spans="1:18" ht="13.5">
      <c r="A59" s="22"/>
      <c r="C59" s="20"/>
      <c r="E59" s="23"/>
      <c r="F59" s="15"/>
      <c r="G59" s="15"/>
      <c r="H59" s="15"/>
      <c r="I59" s="28"/>
      <c r="J59" s="21"/>
      <c r="P59" s="29"/>
      <c r="Q59" s="30"/>
      <c r="R59" s="15"/>
    </row>
    <row r="60" spans="1:18" ht="13.5">
      <c r="A60" s="11" t="s">
        <v>21</v>
      </c>
      <c r="B60" s="11">
        <f>IF(A60="","",VLOOKUP(A60,Feuil3!$A$1:$B$16,2,FALSE))</f>
        <v>147</v>
      </c>
      <c r="C60" s="11"/>
      <c r="D60" s="16">
        <v>458</v>
      </c>
      <c r="E60" s="17">
        <f>IF(D60="FORFAIT","",IF(D60&gt;0,B60+D60,""))</f>
        <v>605</v>
      </c>
      <c r="F60" s="15"/>
      <c r="G60" s="15"/>
      <c r="H60" s="15"/>
      <c r="I60" s="28"/>
      <c r="J60" s="21"/>
      <c r="O60" s="23"/>
      <c r="P60" s="30"/>
      <c r="Q60" s="30"/>
      <c r="R60" s="15"/>
    </row>
    <row r="61" spans="1:18" ht="13.5">
      <c r="A61" s="22"/>
      <c r="C61" s="20"/>
      <c r="E61" s="24"/>
      <c r="F61" s="15"/>
      <c r="G61" s="15"/>
      <c r="H61" s="15"/>
      <c r="I61" s="28"/>
      <c r="J61" s="21"/>
      <c r="O61" s="23"/>
      <c r="P61" s="30"/>
      <c r="Q61" s="30"/>
      <c r="R61" s="15"/>
    </row>
    <row r="62" spans="1:15" ht="13.5">
      <c r="A62" s="22"/>
      <c r="C62" s="20"/>
      <c r="E62" s="26"/>
      <c r="J62" s="23"/>
      <c r="K62" s="11" t="str">
        <f>IF(I66="Forfait",F58,IF(I58="Forfait",F66,IF(OR(ISNUMBER(J66)=FALSE,ISNUMBER(J58)=FALSE),"",IF(J58&gt;J66,F58,F66))))</f>
        <v>Antoine MICHELI</v>
      </c>
      <c r="L62" s="11">
        <f>IF(K62="","",VLOOKUP(K62,Feuil3!$A$1:$B$16,2,FALSE))</f>
        <v>90</v>
      </c>
      <c r="M62" s="11"/>
      <c r="N62" s="16">
        <v>515</v>
      </c>
      <c r="O62" s="17">
        <f>IF(N62="FORFAIT","",IF(N62&gt;0,L62+N62,""))</f>
        <v>605</v>
      </c>
    </row>
    <row r="63" spans="1:15" ht="13.5">
      <c r="A63" s="22"/>
      <c r="C63" s="20"/>
      <c r="E63" s="15"/>
      <c r="K63" s="27"/>
      <c r="L63" s="15"/>
      <c r="M63" s="15"/>
      <c r="N63" s="28"/>
      <c r="O63" s="26"/>
    </row>
    <row r="64" spans="1:15" ht="13.5">
      <c r="A64" s="11" t="s">
        <v>19</v>
      </c>
      <c r="B64" s="11">
        <f>IF(A64="","",VLOOKUP(A64,Feuil3!$A$1:$B$16,2,FALSE))</f>
        <v>108</v>
      </c>
      <c r="C64" s="11"/>
      <c r="D64" s="12">
        <v>548</v>
      </c>
      <c r="E64" s="13">
        <f>IF(D64="FORFAIT","",IF(D64&gt;0,B64+D64,""))</f>
        <v>656</v>
      </c>
      <c r="K64" s="27"/>
      <c r="L64" s="15"/>
      <c r="M64" s="15"/>
      <c r="N64" s="28"/>
      <c r="O64" s="26"/>
    </row>
    <row r="65" spans="1:23" ht="13.5">
      <c r="A65" s="22"/>
      <c r="C65" s="20"/>
      <c r="E65" s="19"/>
      <c r="K65" s="27"/>
      <c r="L65" s="15"/>
      <c r="M65" s="15"/>
      <c r="N65" s="28"/>
      <c r="O65" s="26"/>
      <c r="P65" s="11" t="str">
        <f>IF(OR(P54="",P22=""),"",IF(K14=P22,K30,K14))</f>
        <v>Vincent DORDAIN</v>
      </c>
      <c r="Q65" s="11">
        <f>IF(P65="","",VLOOKUP(P65,Feuil3!$A$1:$B$16,2,FALSE))</f>
        <v>129</v>
      </c>
      <c r="R65" s="11"/>
      <c r="S65" s="16">
        <v>467</v>
      </c>
      <c r="T65" s="13">
        <f>IF(S65="FORFAIT","",IF(S65&gt;0,Q65+S65,""))</f>
        <v>596</v>
      </c>
      <c r="U65" s="26"/>
      <c r="V65" s="66" t="s">
        <v>7</v>
      </c>
      <c r="W65" s="66"/>
    </row>
    <row r="66" spans="1:22" ht="13.5">
      <c r="A66" s="22"/>
      <c r="C66" s="20"/>
      <c r="E66" s="21"/>
      <c r="F66" s="11" t="str">
        <f>IF(D68="Forfait",A64,IF(D64="Forfait",A68,IF(OR(ISNUMBER(E68)=FALSE,ISNUMBER(D64)=FALSE),"",IF(E64&gt;E68,A64,A68))))</f>
        <v>Pascal LORAUX</v>
      </c>
      <c r="G66" s="11">
        <f>IF(F66="","",VLOOKUP(F66,Feuil3!$A$1:$B$16,2,FALSE))</f>
        <v>108</v>
      </c>
      <c r="H66" s="11"/>
      <c r="I66" s="43">
        <v>491</v>
      </c>
      <c r="J66" s="13">
        <f>IF(I66="FORFAIT","",IF(I66&gt;0,G66+I66,""))</f>
        <v>599</v>
      </c>
      <c r="K66" s="27"/>
      <c r="L66" s="15"/>
      <c r="M66" s="15"/>
      <c r="P66" s="30"/>
      <c r="T66" s="23"/>
      <c r="U66" s="15"/>
      <c r="V66" s="11"/>
    </row>
    <row r="67" spans="1:23" ht="13.5">
      <c r="A67" s="22"/>
      <c r="C67" s="20"/>
      <c r="E67" s="21"/>
      <c r="F67" s="15"/>
      <c r="G67" s="15"/>
      <c r="H67" s="15"/>
      <c r="I67" s="44"/>
      <c r="J67" s="26"/>
      <c r="K67" s="15"/>
      <c r="L67" s="15"/>
      <c r="M67" s="15"/>
      <c r="P67" s="30"/>
      <c r="T67" s="23"/>
      <c r="U67" s="64" t="s">
        <v>23</v>
      </c>
      <c r="V67" s="45" t="str">
        <f>IF(S68="Forfait",P65,IF(S65="Forfait",P68,IF(OR(ISNUMBER(T68)=FALSE,ISNUMBER(T65)=FALSE),"",IF(T65&gt;T68,P65,P68))))</f>
        <v>Vincent DORDAIN</v>
      </c>
      <c r="W67" s="46"/>
    </row>
    <row r="68" spans="1:21" ht="13.5">
      <c r="A68" s="11" t="s">
        <v>27</v>
      </c>
      <c r="B68" s="11">
        <f>IF(A68="","",VLOOKUP(A68,Feuil3!$A$1:$B$16,2,FALSE))</f>
        <v>120</v>
      </c>
      <c r="C68" s="11"/>
      <c r="D68" s="12">
        <v>504</v>
      </c>
      <c r="E68" s="17">
        <f>IF(D68="FORFAIT","",IF(D68&gt;0,B68+D68,""))</f>
        <v>624</v>
      </c>
      <c r="F68" s="15"/>
      <c r="G68" s="15"/>
      <c r="H68" s="15"/>
      <c r="I68" s="44"/>
      <c r="J68" s="26"/>
      <c r="K68" s="15"/>
      <c r="L68" s="15"/>
      <c r="M68" s="15"/>
      <c r="P68" s="11" t="str">
        <f>IF(OR(P54="",P22=""),"",IF(K46=P54,K62,K46))</f>
        <v>Bruno HERMES</v>
      </c>
      <c r="Q68" s="11">
        <f>IF(P68="","",VLOOKUP(P68,Feuil3!$A$1:$B$16,2,FALSE))</f>
        <v>180</v>
      </c>
      <c r="R68" s="11"/>
      <c r="S68" s="16">
        <v>414</v>
      </c>
      <c r="T68" s="17">
        <f>IF(S68="FORFAIT","",IF(S68&gt;0,Q68+S68,""))</f>
        <v>594</v>
      </c>
      <c r="U68" s="26"/>
    </row>
    <row r="69" spans="1:23" ht="13.5">
      <c r="A69" s="22"/>
      <c r="B69" s="40"/>
      <c r="C69" s="20"/>
      <c r="D69" s="20"/>
      <c r="E69" s="20"/>
      <c r="F69" s="15"/>
      <c r="G69" s="15"/>
      <c r="H69" s="15"/>
      <c r="I69" s="44"/>
      <c r="J69" s="26"/>
      <c r="K69" s="15"/>
      <c r="L69" s="15"/>
      <c r="M69" s="15"/>
      <c r="P69" s="30"/>
      <c r="V69" s="67" t="s">
        <v>8</v>
      </c>
      <c r="W69" s="67"/>
    </row>
    <row r="70" spans="5:22" ht="13.5">
      <c r="E70" s="15"/>
      <c r="F70" s="15"/>
      <c r="G70" s="15"/>
      <c r="H70" s="15"/>
      <c r="O70" s="15"/>
      <c r="P70" s="30"/>
      <c r="V70" s="11"/>
    </row>
    <row r="71" spans="2:23" ht="13.5">
      <c r="B71" s="2"/>
      <c r="D71" s="3"/>
      <c r="E71" s="4"/>
      <c r="K71" s="47"/>
      <c r="L71" s="47"/>
      <c r="M71" s="48"/>
      <c r="O71" s="15"/>
      <c r="V71" s="45" t="str">
        <f>IF(V67=P65,P68,IF(V67=P68,P65,""))</f>
        <v>Bruno HERMES</v>
      </c>
      <c r="W71" s="46"/>
    </row>
    <row r="72" spans="1:20" ht="13.5">
      <c r="A72" s="3"/>
      <c r="D72" s="49" t="str">
        <f>IF(E72&gt;0,A44&amp;" ---&gt;","")</f>
        <v>Bruno HERMES ---&gt;</v>
      </c>
      <c r="E72" s="50">
        <f>MAX(E6:E69)</f>
        <v>680</v>
      </c>
      <c r="F72" s="3"/>
      <c r="G72" s="4"/>
      <c r="H72" s="4"/>
      <c r="I72" s="49" t="str">
        <f>IF(J72&gt;0,F34&amp;" ---&gt;","")</f>
        <v>Jean-Marc DORDAIN ---&gt;</v>
      </c>
      <c r="J72" s="50">
        <f>MAX(J6:J69)</f>
        <v>752</v>
      </c>
      <c r="K72" s="3"/>
      <c r="L72" s="4"/>
      <c r="M72" s="4"/>
      <c r="N72" s="49" t="str">
        <f>IF(O72&gt;0,K30&amp;" ---&gt;","")</f>
        <v>Jean-Marc DORDAIN ---&gt;</v>
      </c>
      <c r="O72" s="50">
        <f>MAX(O6:O69)</f>
        <v>721</v>
      </c>
      <c r="P72" s="5"/>
      <c r="Q72" s="3"/>
      <c r="R72" s="4"/>
      <c r="S72" s="49" t="str">
        <f>IF(T72&gt;0,P22&amp;" ---&gt;","")</f>
        <v>Jean-Marc DORDAIN ---&gt;</v>
      </c>
      <c r="T72" s="50">
        <f>MAX(T6:T69)</f>
        <v>664</v>
      </c>
    </row>
  </sheetData>
  <mergeCells count="4">
    <mergeCell ref="V38:W38"/>
    <mergeCell ref="V29:W29"/>
    <mergeCell ref="V43:W43"/>
    <mergeCell ref="V45:W45"/>
  </mergeCells>
  <printOptions/>
  <pageMargins left="0" right="0" top="0" bottom="0" header="0" footer="0"/>
  <pageSetup fitToHeight="1" fitToWidth="1" horizontalDpi="600" verticalDpi="600" orientation="landscape" paperSize="9" scale="60" r:id="rId3"/>
  <colBreaks count="1" manualBreakCount="1">
    <brk id="10" max="71" man="1"/>
  </colBreaks>
  <legacyDrawing r:id="rId2"/>
  <oleObjects>
    <oleObject progId="MS_ClipArt_Gallery" shapeId="50907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:X88"/>
    </sheetView>
  </sheetViews>
  <sheetFormatPr defaultColWidth="11.421875" defaultRowHeight="12.75"/>
  <cols>
    <col min="1" max="1" width="23.140625" style="0" bestFit="1" customWidth="1"/>
    <col min="2" max="2" width="4.00390625" style="0" bestFit="1" customWidth="1"/>
  </cols>
  <sheetData>
    <row r="1" spans="1:2" ht="12.75">
      <c r="A1" s="1" t="s">
        <v>20</v>
      </c>
      <c r="B1" s="59">
        <f>30*3</f>
        <v>90</v>
      </c>
    </row>
    <row r="2" spans="1:2" ht="12.75">
      <c r="A2" s="1" t="s">
        <v>26</v>
      </c>
      <c r="B2" s="59">
        <f>66*3</f>
        <v>198</v>
      </c>
    </row>
    <row r="3" spans="1:2" ht="12.75">
      <c r="A3" s="1" t="s">
        <v>11</v>
      </c>
      <c r="B3" s="59">
        <f>38*3</f>
        <v>114</v>
      </c>
    </row>
    <row r="4" spans="1:2" ht="12.75">
      <c r="A4" s="57" t="s">
        <v>12</v>
      </c>
      <c r="B4" s="59">
        <f>60*3</f>
        <v>180</v>
      </c>
    </row>
    <row r="5" spans="1:2" ht="12.75">
      <c r="A5" s="1" t="s">
        <v>13</v>
      </c>
      <c r="B5" s="59">
        <f>48*3</f>
        <v>144</v>
      </c>
    </row>
    <row r="6" spans="1:2" ht="12.75">
      <c r="A6" s="1" t="s">
        <v>14</v>
      </c>
      <c r="B6" s="59">
        <f>56*3</f>
        <v>168</v>
      </c>
    </row>
    <row r="7" spans="1:2" ht="12.75">
      <c r="A7" s="1" t="s">
        <v>10</v>
      </c>
      <c r="B7" s="59">
        <f>63*3</f>
        <v>189</v>
      </c>
    </row>
    <row r="8" spans="1:2" ht="12.75">
      <c r="A8" s="1" t="s">
        <v>15</v>
      </c>
      <c r="B8" s="59">
        <f>48*3</f>
        <v>144</v>
      </c>
    </row>
    <row r="9" spans="1:2" ht="12.75">
      <c r="A9" s="1" t="s">
        <v>27</v>
      </c>
      <c r="B9" s="59">
        <f>40*3</f>
        <v>120</v>
      </c>
    </row>
    <row r="10" spans="1:2" ht="12.75">
      <c r="A10" s="1" t="s">
        <v>16</v>
      </c>
      <c r="B10" s="59">
        <f>70*3</f>
        <v>210</v>
      </c>
    </row>
    <row r="11" spans="1:2" ht="12.75">
      <c r="A11" s="1" t="s">
        <v>31</v>
      </c>
      <c r="B11" s="59">
        <f>63*3</f>
        <v>189</v>
      </c>
    </row>
    <row r="12" spans="1:2" ht="12.75">
      <c r="A12" s="58" t="s">
        <v>17</v>
      </c>
      <c r="B12" s="59">
        <f>54*3</f>
        <v>162</v>
      </c>
    </row>
    <row r="13" spans="1:2" ht="12.75">
      <c r="A13" s="1" t="s">
        <v>18</v>
      </c>
      <c r="B13" s="59">
        <f>38*3</f>
        <v>114</v>
      </c>
    </row>
    <row r="14" spans="1:2" ht="12.75">
      <c r="A14" s="1" t="s">
        <v>19</v>
      </c>
      <c r="B14" s="59">
        <f>36*3</f>
        <v>108</v>
      </c>
    </row>
    <row r="15" spans="1:2" ht="12.75">
      <c r="A15" s="1" t="s">
        <v>22</v>
      </c>
      <c r="B15" s="59">
        <f>43*3</f>
        <v>129</v>
      </c>
    </row>
    <row r="16" spans="1:2" ht="12.75">
      <c r="A16" s="1" t="s">
        <v>21</v>
      </c>
      <c r="B16" s="59">
        <f>49*3</f>
        <v>147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BPRNP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BPRNP</dc:creator>
  <cp:keywords/>
  <dc:description/>
  <cp:lastModifiedBy>loraux</cp:lastModifiedBy>
  <cp:lastPrinted>2010-05-06T11:28:11Z</cp:lastPrinted>
  <dcterms:created xsi:type="dcterms:W3CDTF">2002-01-24T16:11:22Z</dcterms:created>
  <dcterms:modified xsi:type="dcterms:W3CDTF">2010-05-10T07:23:22Z</dcterms:modified>
  <cp:category/>
  <cp:version/>
  <cp:contentType/>
  <cp:contentStatus/>
</cp:coreProperties>
</file>