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2" windowHeight="8700" activeTab="1"/>
  </bookViews>
  <sheets>
    <sheet name="Tour préliminaire" sheetId="1" r:id="rId1"/>
    <sheet name="Coupe Espoir" sheetId="2" r:id="rId2"/>
    <sheet name="Handicap" sheetId="3" r:id="rId3"/>
  </sheets>
  <definedNames>
    <definedName name="_xlnm.Print_Area" localSheetId="1">'Coupe Espoir'!$A$1:$AB$72</definedName>
    <definedName name="_xlnm.Print_Area" localSheetId="0">'Tour préliminaire'!$A$1:$D$16</definedName>
  </definedNames>
  <calcPr fullCalcOnLoad="1"/>
</workbook>
</file>

<file path=xl/sharedStrings.xml><?xml version="1.0" encoding="utf-8"?>
<sst xmlns="http://schemas.openxmlformats.org/spreadsheetml/2006/main" count="93" uniqueCount="52">
  <si>
    <t>Sébastien CHARPENTIER</t>
  </si>
  <si>
    <t>Jean-Pierre LERECLUS</t>
  </si>
  <si>
    <t>Pascale PINGUET</t>
  </si>
  <si>
    <t>Eric GERARD-FISSE</t>
  </si>
  <si>
    <t>Carole VASSEUR</t>
  </si>
  <si>
    <t>Bernard POTIN-VESPERAS</t>
  </si>
  <si>
    <t>Jean-Pierre MASSIF</t>
  </si>
  <si>
    <t>David ASSOULINE</t>
  </si>
  <si>
    <t>Antoine MICHELI</t>
  </si>
  <si>
    <t>Colette MICHELI</t>
  </si>
  <si>
    <t>Pascal LORAUX</t>
  </si>
  <si>
    <t>Classement à ce jour</t>
  </si>
  <si>
    <t>Didier CONEGAN</t>
  </si>
  <si>
    <t>Jean-Pierre ISIDOR</t>
  </si>
  <si>
    <t>Vincent DORDAIN</t>
  </si>
  <si>
    <t>Chantal DORDAIN</t>
  </si>
  <si>
    <t>Claudie LORAUX</t>
  </si>
  <si>
    <t>Bruno HERMES</t>
  </si>
  <si>
    <t>Vincent MICHELI</t>
  </si>
  <si>
    <t>Moyenne</t>
  </si>
  <si>
    <t>Total</t>
  </si>
  <si>
    <t>Moy.</t>
  </si>
  <si>
    <t>Prog.</t>
  </si>
  <si>
    <t>Nbre</t>
  </si>
  <si>
    <t>%</t>
  </si>
  <si>
    <t>Hand/</t>
  </si>
  <si>
    <t>Quilles</t>
  </si>
  <si>
    <t>Lignes</t>
  </si>
  <si>
    <t>départ</t>
  </si>
  <si>
    <t>Ligne</t>
  </si>
  <si>
    <t>Vainqueur match n° 1</t>
  </si>
  <si>
    <t>Vainqueur match n° 2</t>
  </si>
  <si>
    <t>COUPE ESPOIR 2012</t>
  </si>
  <si>
    <t>Tour préliminaire</t>
  </si>
  <si>
    <t>1/8 de finale :</t>
  </si>
  <si>
    <t>1/4 de finale :</t>
  </si>
  <si>
    <t>1/2 finale :</t>
  </si>
  <si>
    <t>FINALE</t>
  </si>
  <si>
    <t>24 et 26 janvier 2012</t>
  </si>
  <si>
    <t>7 et 9 février 2012</t>
  </si>
  <si>
    <t>13 et 15 mars  2012</t>
  </si>
  <si>
    <t>3 et 5 avril 2012</t>
  </si>
  <si>
    <t>Dimanche 13 mai 2012</t>
  </si>
  <si>
    <t>Hand.</t>
  </si>
  <si>
    <t>Scratch</t>
  </si>
  <si>
    <t>par série</t>
  </si>
  <si>
    <t>VAINQUEUR</t>
  </si>
  <si>
    <t>-------</t>
  </si>
  <si>
    <t>FINALISTE</t>
  </si>
  <si>
    <t>3e</t>
  </si>
  <si>
    <t>4e</t>
  </si>
  <si>
    <t>Meilleur total pour 2 parties gratuites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</si>
</sst>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\+#,##0.00;\-#,##0.00"/>
    <numFmt numFmtId="167" formatCode="0.0%"/>
  </numFmts>
  <fonts count="81">
    <font>
      <sz val="10"/>
      <name val="Palatino Linotype"/>
      <family val="0"/>
    </font>
    <font>
      <u val="single"/>
      <sz val="10"/>
      <name val="Palatino Linotype"/>
      <family val="1"/>
    </font>
    <font>
      <sz val="8"/>
      <name val="Palatino Linotype"/>
      <family val="1"/>
    </font>
    <font>
      <b/>
      <sz val="10"/>
      <color indexed="10"/>
      <name val="Palatino Linotype"/>
      <family val="1"/>
    </font>
    <font>
      <u val="single"/>
      <sz val="10"/>
      <color indexed="12"/>
      <name val="Palatino Linotype"/>
      <family val="1"/>
    </font>
    <font>
      <u val="single"/>
      <sz val="10"/>
      <color indexed="36"/>
      <name val="Palatino Linotype"/>
      <family val="1"/>
    </font>
    <font>
      <sz val="12"/>
      <name val="Palatino Linotype"/>
      <family val="1"/>
    </font>
    <font>
      <sz val="14"/>
      <name val="Palatino Linotype"/>
      <family val="1"/>
    </font>
    <font>
      <b/>
      <sz val="10"/>
      <name val="Palatino Linotype"/>
      <family val="1"/>
    </font>
    <font>
      <sz val="10"/>
      <name val="Times New Roman"/>
      <family val="1"/>
    </font>
    <font>
      <sz val="10"/>
      <name val="Arial"/>
      <family val="2"/>
    </font>
    <font>
      <i/>
      <sz val="14"/>
      <name val="Palatino Linotype"/>
      <family val="1"/>
    </font>
    <font>
      <i/>
      <u val="single"/>
      <sz val="8"/>
      <name val="Palatino Linotype"/>
      <family val="1"/>
    </font>
    <font>
      <b/>
      <i/>
      <u val="single"/>
      <sz val="12"/>
      <color indexed="12"/>
      <name val="Palatino Linotype"/>
      <family val="1"/>
    </font>
    <font>
      <i/>
      <u val="single"/>
      <sz val="12"/>
      <name val="Palatino Linotype"/>
      <family val="1"/>
    </font>
    <font>
      <sz val="10"/>
      <color indexed="8"/>
      <name val="MS Sans Serif"/>
      <family val="2"/>
    </font>
    <font>
      <i/>
      <u val="single"/>
      <sz val="10"/>
      <name val="Palatino Linotype"/>
      <family val="1"/>
    </font>
    <font>
      <i/>
      <sz val="10"/>
      <name val="Palatino Linotype"/>
      <family val="1"/>
    </font>
    <font>
      <sz val="10"/>
      <color indexed="12"/>
      <name val="Palatino Linotype"/>
      <family val="1"/>
    </font>
    <font>
      <b/>
      <u val="single"/>
      <sz val="10"/>
      <color indexed="12"/>
      <name val="Palatino Linotype"/>
      <family val="1"/>
    </font>
    <font>
      <b/>
      <sz val="10"/>
      <color indexed="12"/>
      <name val="Palatino Linotype"/>
      <family val="1"/>
    </font>
    <font>
      <b/>
      <u val="single"/>
      <sz val="10"/>
      <name val="Palatino Linotype"/>
      <family val="1"/>
    </font>
    <font>
      <b/>
      <u val="single"/>
      <sz val="10"/>
      <color indexed="10"/>
      <name val="Palatino Linotype"/>
      <family val="1"/>
    </font>
    <font>
      <sz val="10"/>
      <color indexed="8"/>
      <name val="Palatino Linotype"/>
      <family val="1"/>
    </font>
    <font>
      <b/>
      <u val="single"/>
      <sz val="12"/>
      <color indexed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6"/>
      <name val="Calibri"/>
      <family val="2"/>
    </font>
    <font>
      <b/>
      <i/>
      <u val="single"/>
      <sz val="16"/>
      <color indexed="12"/>
      <name val="Calibri"/>
      <family val="2"/>
    </font>
    <font>
      <i/>
      <u val="single"/>
      <sz val="16"/>
      <name val="Calibri"/>
      <family val="2"/>
    </font>
    <font>
      <i/>
      <sz val="18"/>
      <name val="Calibri"/>
      <family val="2"/>
    </font>
    <font>
      <sz val="14"/>
      <name val="Calibri"/>
      <family val="2"/>
    </font>
    <font>
      <i/>
      <u val="single"/>
      <sz val="14"/>
      <name val="Calibri"/>
      <family val="2"/>
    </font>
    <font>
      <b/>
      <i/>
      <u val="single"/>
      <sz val="14"/>
      <color indexed="12"/>
      <name val="Calibri"/>
      <family val="2"/>
    </font>
    <font>
      <sz val="14"/>
      <color indexed="12"/>
      <name val="Calibri"/>
      <family val="2"/>
    </font>
    <font>
      <b/>
      <sz val="14"/>
      <color indexed="10"/>
      <name val="Calibri"/>
      <family val="2"/>
    </font>
    <font>
      <i/>
      <sz val="14"/>
      <name val="Calibri"/>
      <family val="2"/>
    </font>
    <font>
      <b/>
      <i/>
      <sz val="14"/>
      <color indexed="10"/>
      <name val="Calibri"/>
      <family val="2"/>
    </font>
    <font>
      <sz val="14"/>
      <color indexed="30"/>
      <name val="Calibri"/>
      <family val="2"/>
    </font>
    <font>
      <b/>
      <sz val="14"/>
      <color indexed="30"/>
      <name val="Calibri"/>
      <family val="2"/>
    </font>
    <font>
      <b/>
      <sz val="8"/>
      <color indexed="30"/>
      <name val="Palatino Linotype"/>
      <family val="1"/>
    </font>
    <font>
      <sz val="8"/>
      <color indexed="3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70C0"/>
      <name val="Calibri"/>
      <family val="2"/>
    </font>
    <font>
      <b/>
      <sz val="14"/>
      <color rgb="FF0070C0"/>
      <name val="Calibri"/>
      <family val="2"/>
    </font>
    <font>
      <b/>
      <sz val="8"/>
      <color rgb="FF0070C0"/>
      <name val="Palatino Linotype"/>
      <family val="1"/>
    </font>
    <font>
      <sz val="8"/>
      <color rgb="FF0070C0"/>
      <name val="Palatino Linotyp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CFBF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17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Continuous"/>
    </xf>
    <xf numFmtId="0" fontId="42" fillId="34" borderId="12" xfId="0" applyFont="1" applyFill="1" applyBorder="1" applyAlignment="1">
      <alignment horizontal="centerContinuous"/>
    </xf>
    <xf numFmtId="2" fontId="42" fillId="34" borderId="13" xfId="0" applyNumberFormat="1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Continuous"/>
    </xf>
    <xf numFmtId="0" fontId="4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Continuous"/>
    </xf>
    <xf numFmtId="2" fontId="43" fillId="35" borderId="15" xfId="0" applyNumberFormat="1" applyFont="1" applyFill="1" applyBorder="1" applyAlignment="1">
      <alignment/>
    </xf>
    <xf numFmtId="4" fontId="43" fillId="35" borderId="15" xfId="0" applyNumberFormat="1" applyFont="1" applyFill="1" applyBorder="1" applyAlignment="1">
      <alignment horizontal="centerContinuous"/>
    </xf>
    <xf numFmtId="3" fontId="43" fillId="35" borderId="15" xfId="0" applyNumberFormat="1" applyFont="1" applyFill="1" applyBorder="1" applyAlignment="1">
      <alignment/>
    </xf>
    <xf numFmtId="1" fontId="43" fillId="35" borderId="15" xfId="0" applyNumberFormat="1" applyFont="1" applyFill="1" applyBorder="1" applyAlignment="1">
      <alignment/>
    </xf>
    <xf numFmtId="4" fontId="42" fillId="36" borderId="15" xfId="0" applyNumberFormat="1" applyFont="1" applyFill="1" applyBorder="1" applyAlignment="1">
      <alignment horizontal="centerContinuous"/>
    </xf>
    <xf numFmtId="166" fontId="42" fillId="36" borderId="15" xfId="0" applyNumberFormat="1" applyFont="1" applyFill="1" applyBorder="1" applyAlignment="1">
      <alignment/>
    </xf>
    <xf numFmtId="3" fontId="42" fillId="36" borderId="15" xfId="0" applyNumberFormat="1" applyFont="1" applyFill="1" applyBorder="1" applyAlignment="1">
      <alignment horizontal="centerContinuous"/>
    </xf>
    <xf numFmtId="167" fontId="42" fillId="36" borderId="15" xfId="0" applyNumberFormat="1" applyFont="1" applyFill="1" applyBorder="1" applyAlignment="1">
      <alignment/>
    </xf>
    <xf numFmtId="3" fontId="42" fillId="36" borderId="16" xfId="0" applyNumberFormat="1" applyFont="1" applyFill="1" applyBorder="1" applyAlignment="1">
      <alignment horizontal="centerContinuous"/>
    </xf>
    <xf numFmtId="0" fontId="42" fillId="0" borderId="15" xfId="0" applyFont="1" applyFill="1" applyBorder="1" applyAlignment="1">
      <alignment/>
    </xf>
    <xf numFmtId="4" fontId="42" fillId="0" borderId="15" xfId="0" applyNumberFormat="1" applyFont="1" applyFill="1" applyBorder="1" applyAlignment="1">
      <alignment horizontal="centerContinuous"/>
    </xf>
    <xf numFmtId="3" fontId="42" fillId="0" borderId="15" xfId="0" applyNumberFormat="1" applyFont="1" applyFill="1" applyBorder="1" applyAlignment="1">
      <alignment/>
    </xf>
    <xf numFmtId="1" fontId="42" fillId="0" borderId="15" xfId="0" applyNumberFormat="1" applyFont="1" applyFill="1" applyBorder="1" applyAlignment="1">
      <alignment/>
    </xf>
    <xf numFmtId="166" fontId="42" fillId="0" borderId="15" xfId="0" applyNumberFormat="1" applyFont="1" applyFill="1" applyBorder="1" applyAlignment="1">
      <alignment/>
    </xf>
    <xf numFmtId="3" fontId="43" fillId="35" borderId="15" xfId="0" applyNumberFormat="1" applyFont="1" applyFill="1" applyBorder="1" applyAlignment="1">
      <alignment horizontal="centerContinuous"/>
    </xf>
    <xf numFmtId="167" fontId="43" fillId="35" borderId="15" xfId="0" applyNumberFormat="1" applyFont="1" applyFill="1" applyBorder="1" applyAlignment="1">
      <alignment/>
    </xf>
    <xf numFmtId="3" fontId="42" fillId="0" borderId="16" xfId="0" applyNumberFormat="1" applyFont="1" applyFill="1" applyBorder="1" applyAlignment="1">
      <alignment horizontal="centerContinuous"/>
    </xf>
    <xf numFmtId="0" fontId="44" fillId="36" borderId="17" xfId="0" applyFont="1" applyFill="1" applyBorder="1" applyAlignment="1">
      <alignment/>
    </xf>
    <xf numFmtId="4" fontId="42" fillId="36" borderId="17" xfId="0" applyNumberFormat="1" applyFont="1" applyFill="1" applyBorder="1" applyAlignment="1">
      <alignment horizontal="centerContinuous"/>
    </xf>
    <xf numFmtId="3" fontId="42" fillId="36" borderId="17" xfId="0" applyNumberFormat="1" applyFont="1" applyFill="1" applyBorder="1" applyAlignment="1">
      <alignment/>
    </xf>
    <xf numFmtId="1" fontId="42" fillId="36" borderId="17" xfId="0" applyNumberFormat="1" applyFont="1" applyFill="1" applyBorder="1" applyAlignment="1">
      <alignment/>
    </xf>
    <xf numFmtId="166" fontId="42" fillId="36" borderId="17" xfId="0" applyNumberFormat="1" applyFont="1" applyFill="1" applyBorder="1" applyAlignment="1">
      <alignment/>
    </xf>
    <xf numFmtId="3" fontId="44" fillId="36" borderId="17" xfId="0" applyNumberFormat="1" applyFont="1" applyFill="1" applyBorder="1" applyAlignment="1">
      <alignment horizontal="centerContinuous"/>
    </xf>
    <xf numFmtId="167" fontId="42" fillId="36" borderId="17" xfId="0" applyNumberFormat="1" applyFont="1" applyFill="1" applyBorder="1" applyAlignment="1">
      <alignment/>
    </xf>
    <xf numFmtId="3" fontId="42" fillId="36" borderId="18" xfId="0" applyNumberFormat="1" applyFont="1" applyFill="1" applyBorder="1" applyAlignment="1">
      <alignment horizontal="centerContinuous"/>
    </xf>
    <xf numFmtId="0" fontId="42" fillId="36" borderId="19" xfId="0" applyFont="1" applyFill="1" applyBorder="1" applyAlignment="1">
      <alignment/>
    </xf>
    <xf numFmtId="3" fontId="42" fillId="36" borderId="15" xfId="0" applyNumberFormat="1" applyFont="1" applyFill="1" applyBorder="1" applyAlignment="1">
      <alignment/>
    </xf>
    <xf numFmtId="1" fontId="42" fillId="36" borderId="15" xfId="0" applyNumberFormat="1" applyFont="1" applyFill="1" applyBorder="1" applyAlignment="1">
      <alignment/>
    </xf>
    <xf numFmtId="3" fontId="42" fillId="0" borderId="15" xfId="0" applyNumberFormat="1" applyFont="1" applyFill="1" applyBorder="1" applyAlignment="1">
      <alignment horizontal="centerContinuous"/>
    </xf>
    <xf numFmtId="167" fontId="42" fillId="0" borderId="15" xfId="0" applyNumberFormat="1" applyFont="1" applyFill="1" applyBorder="1" applyAlignment="1">
      <alignment/>
    </xf>
    <xf numFmtId="0" fontId="42" fillId="36" borderId="15" xfId="0" applyFont="1" applyFill="1" applyBorder="1" applyAlignment="1">
      <alignment/>
    </xf>
    <xf numFmtId="0" fontId="43" fillId="35" borderId="15" xfId="0" applyFont="1" applyFill="1" applyBorder="1" applyAlignment="1">
      <alignment/>
    </xf>
    <xf numFmtId="0" fontId="42" fillId="36" borderId="15" xfId="0" applyNumberFormat="1" applyFont="1" applyFill="1" applyBorder="1" applyAlignment="1">
      <alignment/>
    </xf>
    <xf numFmtId="3" fontId="44" fillId="36" borderId="15" xfId="0" applyNumberFormat="1" applyFont="1" applyFill="1" applyBorder="1" applyAlignment="1">
      <alignment/>
    </xf>
    <xf numFmtId="1" fontId="44" fillId="36" borderId="15" xfId="0" applyNumberFormat="1" applyFont="1" applyFill="1" applyBorder="1" applyAlignment="1">
      <alignment/>
    </xf>
    <xf numFmtId="4" fontId="44" fillId="36" borderId="15" xfId="0" applyNumberFormat="1" applyFont="1" applyFill="1" applyBorder="1" applyAlignment="1">
      <alignment horizontal="centerContinuous"/>
    </xf>
    <xf numFmtId="166" fontId="44" fillId="36" borderId="15" xfId="0" applyNumberFormat="1" applyFont="1" applyFill="1" applyBorder="1" applyAlignment="1">
      <alignment/>
    </xf>
    <xf numFmtId="0" fontId="42" fillId="0" borderId="15" xfId="0" applyNumberFormat="1" applyFont="1" applyFill="1" applyBorder="1" applyAlignment="1">
      <alignment/>
    </xf>
    <xf numFmtId="167" fontId="42" fillId="36" borderId="20" xfId="0" applyNumberFormat="1" applyFont="1" applyFill="1" applyBorder="1" applyAlignment="1">
      <alignment/>
    </xf>
    <xf numFmtId="167" fontId="42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" fontId="9" fillId="0" borderId="15" xfId="0" applyNumberFormat="1" applyFont="1" applyFill="1" applyBorder="1" applyAlignment="1">
      <alignment horizontal="centerContinuous"/>
    </xf>
    <xf numFmtId="3" fontId="9" fillId="0" borderId="16" xfId="0" applyNumberFormat="1" applyFont="1" applyFill="1" applyBorder="1" applyAlignment="1">
      <alignment horizontal="centerContinuous"/>
    </xf>
    <xf numFmtId="0" fontId="9" fillId="0" borderId="13" xfId="0" applyFont="1" applyFill="1" applyBorder="1" applyAlignment="1">
      <alignment/>
    </xf>
    <xf numFmtId="4" fontId="9" fillId="0" borderId="13" xfId="0" applyNumberFormat="1" applyFont="1" applyFill="1" applyBorder="1" applyAlignment="1">
      <alignment horizontal="centerContinuous"/>
    </xf>
    <xf numFmtId="3" fontId="9" fillId="0" borderId="14" xfId="0" applyNumberFormat="1" applyFont="1" applyFill="1" applyBorder="1" applyAlignment="1">
      <alignment horizontal="centerContinuous"/>
    </xf>
    <xf numFmtId="0" fontId="11" fillId="37" borderId="21" xfId="52" applyFont="1" applyFill="1" applyBorder="1" applyAlignment="1">
      <alignment horizontal="centerContinuous"/>
      <protection/>
    </xf>
    <xf numFmtId="0" fontId="2" fillId="37" borderId="22" xfId="52" applyFont="1" applyFill="1" applyBorder="1" applyAlignment="1">
      <alignment horizontal="centerContinuous"/>
      <protection/>
    </xf>
    <xf numFmtId="0" fontId="2" fillId="37" borderId="23" xfId="52" applyFont="1" applyFill="1" applyBorder="1" applyAlignment="1">
      <alignment horizontal="centerContinuous"/>
      <protection/>
    </xf>
    <xf numFmtId="0" fontId="2" fillId="0" borderId="0" xfId="52" applyFo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16" fontId="13" fillId="0" borderId="0" xfId="52" applyNumberFormat="1" applyFont="1" applyAlignment="1">
      <alignment horizontal="centerContinuous"/>
      <protection/>
    </xf>
    <xf numFmtId="0" fontId="14" fillId="0" borderId="0" xfId="52" applyFont="1" applyAlignment="1">
      <alignment horizontal="centerContinuous"/>
      <protection/>
    </xf>
    <xf numFmtId="0" fontId="6" fillId="0" borderId="0" xfId="52" applyFont="1" applyAlignment="1">
      <alignment horizontal="centerContinuous"/>
      <protection/>
    </xf>
    <xf numFmtId="0" fontId="13" fillId="0" borderId="0" xfId="52" applyFont="1" applyAlignment="1">
      <alignment horizontal="centerContinuous"/>
      <protection/>
    </xf>
    <xf numFmtId="0" fontId="6" fillId="0" borderId="0" xfId="52" applyFont="1">
      <alignment/>
      <protection/>
    </xf>
    <xf numFmtId="14" fontId="13" fillId="0" borderId="0" xfId="52" applyNumberFormat="1" applyFont="1" applyAlignment="1">
      <alignment horizontal="centerContinuous"/>
      <protection/>
    </xf>
    <xf numFmtId="0" fontId="14" fillId="0" borderId="0" xfId="52" applyFont="1" applyAlignment="1">
      <alignment horizontal="right"/>
      <protection/>
    </xf>
    <xf numFmtId="0" fontId="14" fillId="0" borderId="0" xfId="52" applyFont="1" applyAlignment="1">
      <alignment horizontal="center"/>
      <protection/>
    </xf>
    <xf numFmtId="0" fontId="14" fillId="0" borderId="0" xfId="52" applyFont="1" applyAlignment="1">
      <alignment horizontal="left"/>
      <protection/>
    </xf>
    <xf numFmtId="0" fontId="6" fillId="0" borderId="0" xfId="52" applyFont="1" applyAlignment="1">
      <alignment horizontal="left"/>
      <protection/>
    </xf>
    <xf numFmtId="0" fontId="0" fillId="0" borderId="0" xfId="53" applyFont="1" applyBorder="1">
      <alignment/>
      <protection/>
    </xf>
    <xf numFmtId="0" fontId="0" fillId="0" borderId="0" xfId="52" applyFont="1">
      <alignment/>
      <protection/>
    </xf>
    <xf numFmtId="0" fontId="16" fillId="0" borderId="0" xfId="52" applyFont="1" applyAlignment="1">
      <alignment horizontal="center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0" fillId="0" borderId="24" xfId="53" applyFont="1" applyBorder="1" applyAlignment="1">
      <alignment horizontal="left"/>
      <protection/>
    </xf>
    <xf numFmtId="0" fontId="0" fillId="0" borderId="24" xfId="52" applyFont="1" applyBorder="1">
      <alignment/>
      <protection/>
    </xf>
    <xf numFmtId="0" fontId="18" fillId="0" borderId="24" xfId="52" applyFont="1" applyBorder="1" applyAlignment="1">
      <alignment horizontal="right"/>
      <protection/>
    </xf>
    <xf numFmtId="0" fontId="3" fillId="0" borderId="24" xfId="52" applyFont="1" applyBorder="1">
      <alignment/>
      <protection/>
    </xf>
    <xf numFmtId="0" fontId="19" fillId="0" borderId="0" xfId="52" applyFont="1" applyAlignment="1">
      <alignment horizontal="left"/>
      <protection/>
    </xf>
    <xf numFmtId="0" fontId="0" fillId="0" borderId="0" xfId="52" applyFont="1" applyBorder="1" applyAlignment="1">
      <alignment horizontal="left"/>
      <protection/>
    </xf>
    <xf numFmtId="0" fontId="18" fillId="0" borderId="0" xfId="52" applyFont="1" applyBorder="1" applyAlignment="1">
      <alignment horizontal="right"/>
      <protection/>
    </xf>
    <xf numFmtId="0" fontId="3" fillId="0" borderId="25" xfId="52" applyFont="1" applyBorder="1">
      <alignment/>
      <protection/>
    </xf>
    <xf numFmtId="0" fontId="3" fillId="0" borderId="26" xfId="52" applyFont="1" applyBorder="1">
      <alignment/>
      <protection/>
    </xf>
    <xf numFmtId="0" fontId="18" fillId="0" borderId="24" xfId="52" applyFont="1" applyBorder="1">
      <alignment/>
      <protection/>
    </xf>
    <xf numFmtId="0" fontId="0" fillId="0" borderId="0" xfId="53" applyFont="1">
      <alignment/>
      <protection/>
    </xf>
    <xf numFmtId="0" fontId="0" fillId="0" borderId="26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0" fillId="0" borderId="29" xfId="52" applyFont="1" applyBorder="1">
      <alignment/>
      <protection/>
    </xf>
    <xf numFmtId="0" fontId="18" fillId="0" borderId="0" xfId="52" applyFont="1" applyBorder="1">
      <alignment/>
      <protection/>
    </xf>
    <xf numFmtId="0" fontId="0" fillId="0" borderId="20" xfId="52" applyFont="1" applyBorder="1">
      <alignment/>
      <protection/>
    </xf>
    <xf numFmtId="0" fontId="19" fillId="0" borderId="0" xfId="52" applyFont="1" applyAlignment="1">
      <alignment horizontal="right"/>
      <protection/>
    </xf>
    <xf numFmtId="14" fontId="19" fillId="0" borderId="0" xfId="52" applyNumberFormat="1" applyFont="1">
      <alignment/>
      <protection/>
    </xf>
    <xf numFmtId="0" fontId="1" fillId="0" borderId="0" xfId="52" applyFont="1" applyAlignment="1">
      <alignment horizontal="left"/>
      <protection/>
    </xf>
    <xf numFmtId="0" fontId="0" fillId="0" borderId="20" xfId="52" applyFont="1" applyBorder="1" applyAlignment="1">
      <alignment horizontal="left"/>
      <protection/>
    </xf>
    <xf numFmtId="0" fontId="0" fillId="0" borderId="28" xfId="52" applyFont="1" applyBorder="1">
      <alignment/>
      <protection/>
    </xf>
    <xf numFmtId="0" fontId="0" fillId="0" borderId="28" xfId="53" applyFont="1" applyBorder="1">
      <alignment/>
      <protection/>
    </xf>
    <xf numFmtId="0" fontId="3" fillId="0" borderId="0" xfId="52" applyFont="1">
      <alignment/>
      <protection/>
    </xf>
    <xf numFmtId="0" fontId="8" fillId="0" borderId="29" xfId="52" applyFont="1" applyBorder="1">
      <alignment/>
      <protection/>
    </xf>
    <xf numFmtId="0" fontId="8" fillId="0" borderId="24" xfId="52" applyFont="1" applyBorder="1">
      <alignment/>
      <protection/>
    </xf>
    <xf numFmtId="0" fontId="20" fillId="0" borderId="24" xfId="52" applyFont="1" applyBorder="1">
      <alignment/>
      <protection/>
    </xf>
    <xf numFmtId="0" fontId="8" fillId="0" borderId="20" xfId="52" applyFont="1" applyBorder="1">
      <alignment/>
      <protection/>
    </xf>
    <xf numFmtId="0" fontId="8" fillId="0" borderId="0" xfId="52" applyFont="1" applyBorder="1">
      <alignment/>
      <protection/>
    </xf>
    <xf numFmtId="0" fontId="20" fillId="0" borderId="0" xfId="52" applyFont="1" applyBorder="1">
      <alignment/>
      <protection/>
    </xf>
    <xf numFmtId="0" fontId="8" fillId="0" borderId="20" xfId="52" applyFont="1" applyBorder="1" applyAlignment="1">
      <alignment horizontal="left"/>
      <protection/>
    </xf>
    <xf numFmtId="0" fontId="8" fillId="0" borderId="0" xfId="52" applyFont="1" applyBorder="1" applyAlignment="1">
      <alignment horizontal="left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0" fillId="0" borderId="20" xfId="52" applyFont="1" applyBorder="1" quotePrefix="1">
      <alignment/>
      <protection/>
    </xf>
    <xf numFmtId="0" fontId="8" fillId="0" borderId="0" xfId="52" applyFont="1" applyFill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21" fillId="0" borderId="0" xfId="52" applyFont="1" applyBorder="1" applyAlignment="1">
      <alignment horizontal="centerContinuous"/>
      <protection/>
    </xf>
    <xf numFmtId="0" fontId="18" fillId="0" borderId="0" xfId="52" applyFont="1" applyBorder="1" applyAlignment="1">
      <alignment/>
      <protection/>
    </xf>
    <xf numFmtId="0" fontId="8" fillId="0" borderId="21" xfId="52" applyFont="1" applyFill="1" applyBorder="1" applyAlignment="1">
      <alignment horizontal="centerContinuous"/>
      <protection/>
    </xf>
    <xf numFmtId="0" fontId="8" fillId="0" borderId="23" xfId="52" applyFont="1" applyFill="1" applyBorder="1" applyAlignment="1">
      <alignment horizontal="centerContinuous"/>
      <protection/>
    </xf>
    <xf numFmtId="0" fontId="1" fillId="0" borderId="0" xfId="52" applyFont="1" applyBorder="1" applyAlignment="1">
      <alignment horizontal="centerContinuous"/>
      <protection/>
    </xf>
    <xf numFmtId="0" fontId="22" fillId="0" borderId="0" xfId="52" applyFo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Alignment="1">
      <alignment horizontal="right"/>
      <protection/>
    </xf>
    <xf numFmtId="0" fontId="20" fillId="0" borderId="0" xfId="52" applyFont="1">
      <alignment/>
      <protection/>
    </xf>
    <xf numFmtId="0" fontId="23" fillId="0" borderId="0" xfId="54" applyFont="1" applyFill="1" applyBorder="1" applyAlignment="1">
      <alignment horizontal="left" wrapText="1"/>
      <protection/>
    </xf>
    <xf numFmtId="0" fontId="23" fillId="0" borderId="0" xfId="54" applyFont="1" applyFill="1" applyBorder="1" applyAlignment="1">
      <alignment horizontal="right" wrapText="1"/>
      <protection/>
    </xf>
    <xf numFmtId="0" fontId="45" fillId="0" borderId="0" xfId="52" applyFont="1">
      <alignment/>
      <protection/>
    </xf>
    <xf numFmtId="16" fontId="46" fillId="0" borderId="0" xfId="53" applyNumberFormat="1" applyFont="1" applyAlignment="1">
      <alignment horizontal="centerContinuous"/>
      <protection/>
    </xf>
    <xf numFmtId="0" fontId="47" fillId="0" borderId="0" xfId="53" applyFont="1" applyAlignment="1">
      <alignment horizontal="centerContinuous"/>
      <protection/>
    </xf>
    <xf numFmtId="0" fontId="46" fillId="0" borderId="0" xfId="52" applyFont="1" applyAlignment="1">
      <alignment horizontal="centerContinuous"/>
      <protection/>
    </xf>
    <xf numFmtId="0" fontId="46" fillId="0" borderId="0" xfId="53" applyFont="1" applyAlignment="1">
      <alignment horizontal="centerContinuous"/>
      <protection/>
    </xf>
    <xf numFmtId="0" fontId="48" fillId="37" borderId="21" xfId="52" applyFont="1" applyFill="1" applyBorder="1" applyAlignment="1">
      <alignment horizontal="centerContinuous"/>
      <protection/>
    </xf>
    <xf numFmtId="0" fontId="49" fillId="37" borderId="22" xfId="52" applyFont="1" applyFill="1" applyBorder="1" applyAlignment="1">
      <alignment horizontal="centerContinuous"/>
      <protection/>
    </xf>
    <xf numFmtId="0" fontId="49" fillId="37" borderId="23" xfId="52" applyFont="1" applyFill="1" applyBorder="1" applyAlignment="1">
      <alignment horizontal="centerContinuous"/>
      <protection/>
    </xf>
    <xf numFmtId="0" fontId="49" fillId="0" borderId="0" xfId="52" applyFont="1">
      <alignment/>
      <protection/>
    </xf>
    <xf numFmtId="0" fontId="50" fillId="0" borderId="0" xfId="53" applyFont="1" applyAlignment="1">
      <alignment horizontal="centerContinuous"/>
      <protection/>
    </xf>
    <xf numFmtId="0" fontId="49" fillId="0" borderId="0" xfId="53" applyFont="1" applyAlignment="1">
      <alignment horizontal="centerContinuous"/>
      <protection/>
    </xf>
    <xf numFmtId="0" fontId="51" fillId="0" borderId="0" xfId="52" applyFont="1" applyAlignment="1">
      <alignment horizontal="centerContinuous"/>
      <protection/>
    </xf>
    <xf numFmtId="0" fontId="51" fillId="0" borderId="0" xfId="53" applyFont="1" applyAlignment="1">
      <alignment horizontal="centerContinuous"/>
      <protection/>
    </xf>
    <xf numFmtId="0" fontId="49" fillId="0" borderId="0" xfId="53" applyFont="1" applyBorder="1">
      <alignment/>
      <protection/>
    </xf>
    <xf numFmtId="0" fontId="49" fillId="0" borderId="24" xfId="52" applyFont="1" applyBorder="1">
      <alignment/>
      <protection/>
    </xf>
    <xf numFmtId="0" fontId="52" fillId="0" borderId="24" xfId="52" applyFont="1" applyBorder="1">
      <alignment/>
      <protection/>
    </xf>
    <xf numFmtId="0" fontId="53" fillId="0" borderId="24" xfId="52" applyFont="1" applyBorder="1">
      <alignment/>
      <protection/>
    </xf>
    <xf numFmtId="0" fontId="49" fillId="0" borderId="0" xfId="53" applyFont="1">
      <alignment/>
      <protection/>
    </xf>
    <xf numFmtId="0" fontId="49" fillId="0" borderId="0" xfId="52" applyFont="1" applyBorder="1">
      <alignment/>
      <protection/>
    </xf>
    <xf numFmtId="0" fontId="49" fillId="0" borderId="28" xfId="52" applyFont="1" applyBorder="1">
      <alignment/>
      <protection/>
    </xf>
    <xf numFmtId="0" fontId="54" fillId="0" borderId="28" xfId="52" applyFont="1" applyBorder="1">
      <alignment/>
      <protection/>
    </xf>
    <xf numFmtId="0" fontId="53" fillId="0" borderId="25" xfId="52" applyFont="1" applyBorder="1">
      <alignment/>
      <protection/>
    </xf>
    <xf numFmtId="0" fontId="54" fillId="0" borderId="24" xfId="52" applyFont="1" applyBorder="1">
      <alignment/>
      <protection/>
    </xf>
    <xf numFmtId="0" fontId="49" fillId="0" borderId="24" xfId="52" applyFont="1" applyBorder="1" applyAlignment="1">
      <alignment horizontal="left"/>
      <protection/>
    </xf>
    <xf numFmtId="0" fontId="53" fillId="0" borderId="27" xfId="52" applyFont="1" applyBorder="1">
      <alignment/>
      <protection/>
    </xf>
    <xf numFmtId="0" fontId="54" fillId="0" borderId="0" xfId="53" applyFont="1" applyBorder="1" applyAlignment="1">
      <alignment horizontal="center"/>
      <protection/>
    </xf>
    <xf numFmtId="0" fontId="52" fillId="0" borderId="0" xfId="52" applyFont="1" applyBorder="1" applyAlignment="1">
      <alignment horizontal="right"/>
      <protection/>
    </xf>
    <xf numFmtId="0" fontId="55" fillId="0" borderId="0" xfId="52" applyFont="1" applyBorder="1">
      <alignment/>
      <protection/>
    </xf>
    <xf numFmtId="0" fontId="54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2" applyFont="1" applyBorder="1">
      <alignment/>
      <protection/>
    </xf>
    <xf numFmtId="0" fontId="53" fillId="0" borderId="0" xfId="52" applyFont="1" applyBorder="1">
      <alignment/>
      <protection/>
    </xf>
    <xf numFmtId="0" fontId="24" fillId="0" borderId="0" xfId="52" applyFont="1">
      <alignment/>
      <protection/>
    </xf>
    <xf numFmtId="0" fontId="77" fillId="0" borderId="0" xfId="52" applyFont="1">
      <alignment/>
      <protection/>
    </xf>
    <xf numFmtId="0" fontId="78" fillId="0" borderId="0" xfId="52" applyFont="1" applyAlignment="1">
      <alignment horizontal="right"/>
      <protection/>
    </xf>
    <xf numFmtId="0" fontId="78" fillId="0" borderId="0" xfId="52" applyFont="1" applyAlignment="1">
      <alignment horizontal="left"/>
      <protection/>
    </xf>
    <xf numFmtId="0" fontId="79" fillId="0" borderId="0" xfId="52" applyFont="1" applyAlignment="1">
      <alignment horizontal="right"/>
      <protection/>
    </xf>
    <xf numFmtId="0" fontId="79" fillId="0" borderId="0" xfId="52" applyFont="1" applyAlignment="1">
      <alignment horizontal="left"/>
      <protection/>
    </xf>
    <xf numFmtId="0" fontId="80" fillId="0" borderId="0" xfId="52" applyFont="1" applyAlignment="1">
      <alignment horizontal="right"/>
      <protection/>
    </xf>
    <xf numFmtId="0" fontId="80" fillId="0" borderId="0" xfId="52" applyFont="1">
      <alignment/>
      <protection/>
    </xf>
    <xf numFmtId="0" fontId="79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8" fillId="37" borderId="21" xfId="52" applyFont="1" applyFill="1" applyBorder="1" applyAlignment="1">
      <alignment horizontal="center"/>
      <protection/>
    </xf>
    <xf numFmtId="0" fontId="8" fillId="37" borderId="23" xfId="52" applyFont="1" applyFill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8" fillId="0" borderId="21" xfId="52" applyFont="1" applyFill="1" applyBorder="1" applyAlignment="1">
      <alignment horizontal="center"/>
      <protection/>
    </xf>
    <xf numFmtId="0" fontId="8" fillId="0" borderId="23" xfId="52" applyFont="1" applyFill="1" applyBorder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COUPE ESPOIR 2009 2" xfId="53"/>
    <cellStyle name="Normal_Feuil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J19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2.7109375" style="137" customWidth="1"/>
    <col min="2" max="3" width="11.7109375" style="137" customWidth="1"/>
    <col min="4" max="4" width="11.00390625" style="137" customWidth="1"/>
    <col min="5" max="16384" width="11.421875" style="137" customWidth="1"/>
  </cols>
  <sheetData>
    <row r="1" spans="1:4" ht="23.25">
      <c r="A1" s="134" t="s">
        <v>32</v>
      </c>
      <c r="B1" s="135"/>
      <c r="C1" s="135"/>
      <c r="D1" s="136"/>
    </row>
    <row r="2" s="1" customFormat="1" ht="19.5"/>
    <row r="3" spans="1:4" ht="21">
      <c r="A3" s="130" t="s">
        <v>33</v>
      </c>
      <c r="B3" s="131"/>
      <c r="C3" s="131"/>
      <c r="D3" s="139"/>
    </row>
    <row r="4" spans="1:4" ht="21">
      <c r="A4" s="132" t="s">
        <v>38</v>
      </c>
      <c r="B4" s="133"/>
      <c r="C4" s="133"/>
      <c r="D4" s="138"/>
    </row>
    <row r="5" spans="1:4" ht="18">
      <c r="A5" s="140"/>
      <c r="B5" s="141"/>
      <c r="C5" s="141"/>
      <c r="D5" s="138"/>
    </row>
    <row r="6" spans="1:5" ht="21">
      <c r="A6" s="129"/>
      <c r="B6" s="129" t="s">
        <v>43</v>
      </c>
      <c r="C6" s="129" t="s">
        <v>44</v>
      </c>
      <c r="D6" s="129" t="s">
        <v>20</v>
      </c>
      <c r="E6" s="129"/>
    </row>
    <row r="7" spans="1:5" ht="21">
      <c r="A7" s="129"/>
      <c r="B7" s="129" t="s">
        <v>45</v>
      </c>
      <c r="C7" s="129"/>
      <c r="D7" s="129"/>
      <c r="E7" s="129"/>
    </row>
    <row r="8" spans="1:5" ht="21">
      <c r="A8" s="129"/>
      <c r="B8" s="129"/>
      <c r="C8" s="129"/>
      <c r="D8" s="129"/>
      <c r="E8" s="129"/>
    </row>
    <row r="9" spans="1:8" ht="18">
      <c r="A9" s="142" t="s">
        <v>2</v>
      </c>
      <c r="B9" s="143">
        <f>IF(A9="","",VLOOKUP(A9,Handicap!$A:$I,9,FALSE)*3)</f>
        <v>201</v>
      </c>
      <c r="C9" s="144">
        <f>116+135+103</f>
        <v>354</v>
      </c>
      <c r="D9" s="145">
        <f>IF(C9="FORFAIT","",IF(C9&gt;0,B9+C9,""))</f>
        <v>555</v>
      </c>
      <c r="E9" s="146"/>
      <c r="H9" s="147"/>
    </row>
    <row r="10" spans="1:10" ht="18">
      <c r="A10" s="148"/>
      <c r="B10" s="149"/>
      <c r="C10" s="148"/>
      <c r="D10" s="150"/>
      <c r="E10" s="143" t="str">
        <f>IF(C9="Forfait",A9,IF(C11="Forfait",A11,IF(OR(ISNUMBER(D11)=FALSE,ISNUMBER(C9)=FALSE),"",IF(D9&gt;D11,A9,A11))))</f>
        <v>Colette MICHELI</v>
      </c>
      <c r="F10" s="143"/>
      <c r="G10" s="144"/>
      <c r="H10" s="151" t="s">
        <v>30</v>
      </c>
      <c r="I10" s="143"/>
      <c r="J10" s="143"/>
    </row>
    <row r="11" spans="1:8" ht="18">
      <c r="A11" s="152" t="s">
        <v>9</v>
      </c>
      <c r="B11" s="143">
        <f>IF(A11="","",VLOOKUP(A11,Handicap!$A:$I,9,FALSE)*3)</f>
        <v>189</v>
      </c>
      <c r="C11" s="144">
        <v>414</v>
      </c>
      <c r="D11" s="153">
        <f>IF(C11="FORFAIT","",IF(C11&gt;0,B11+C11,""))</f>
        <v>603</v>
      </c>
      <c r="E11" s="154"/>
      <c r="F11" s="147"/>
      <c r="G11" s="155"/>
      <c r="H11" s="156"/>
    </row>
    <row r="12" spans="1:8" ht="18">
      <c r="A12" s="146"/>
      <c r="B12" s="157"/>
      <c r="C12" s="157"/>
      <c r="D12" s="158"/>
      <c r="E12" s="146"/>
      <c r="H12" s="156"/>
    </row>
    <row r="13" spans="1:8" ht="18">
      <c r="A13" s="142" t="s">
        <v>3</v>
      </c>
      <c r="B13" s="143">
        <f>IF(A13="","",VLOOKUP(A13,Handicap!$A:$I,9,FALSE)*3)</f>
        <v>180</v>
      </c>
      <c r="C13" s="144">
        <v>337</v>
      </c>
      <c r="D13" s="145">
        <f>IF(C13="FORFAIT","",IF(C13&gt;0,B13+C13,""))</f>
        <v>517</v>
      </c>
      <c r="E13" s="146"/>
      <c r="H13" s="159"/>
    </row>
    <row r="14" spans="1:10" ht="18">
      <c r="A14" s="148"/>
      <c r="B14" s="149"/>
      <c r="C14" s="148"/>
      <c r="D14" s="150"/>
      <c r="E14" s="143" t="str">
        <f>IF(C13="Forfait",A13,IF(C15="Forfait",A15,IF(OR(ISNUMBER(D15)=FALSE,ISNUMBER(C13)=FALSE),"",IF(D13&gt;D15,A13,A15))))</f>
        <v>Jean-Pierre LERECLUS</v>
      </c>
      <c r="F14" s="143"/>
      <c r="G14" s="144"/>
      <c r="H14" s="151" t="s">
        <v>31</v>
      </c>
      <c r="I14" s="143"/>
      <c r="J14" s="143"/>
    </row>
    <row r="15" spans="1:8" ht="18">
      <c r="A15" s="152" t="s">
        <v>1</v>
      </c>
      <c r="B15" s="143">
        <f>IF(A15="","",VLOOKUP(A15,Handicap!$A:$I,9,FALSE)*3)</f>
        <v>180</v>
      </c>
      <c r="C15" s="144">
        <v>443</v>
      </c>
      <c r="D15" s="153">
        <f>IF(C15="FORFAIT","",IF(C15&gt;0,B15+C15,""))</f>
        <v>623</v>
      </c>
      <c r="E15" s="142"/>
      <c r="G15" s="155"/>
      <c r="H15" s="156"/>
    </row>
    <row r="16" spans="1:8" ht="18">
      <c r="A16" s="146"/>
      <c r="B16" s="157"/>
      <c r="C16" s="157"/>
      <c r="D16" s="158"/>
      <c r="E16" s="142"/>
      <c r="G16" s="155"/>
      <c r="H16" s="160"/>
    </row>
    <row r="18" ht="18">
      <c r="A18" s="161" t="s">
        <v>51</v>
      </c>
    </row>
    <row r="19" spans="1:4" ht="18">
      <c r="A19" s="162"/>
      <c r="B19" s="162"/>
      <c r="C19" s="163" t="str">
        <f>IF(D19&gt;0,A15&amp;" ---&gt;","")</f>
        <v>Jean-Pierre LERECLUS ---&gt;</v>
      </c>
      <c r="D19" s="164">
        <f>MAX(D9:D15)</f>
        <v>623</v>
      </c>
    </row>
  </sheetData>
  <sheetProtection/>
  <printOptions/>
  <pageMargins left="0" right="0" top="0" bottom="0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Z72"/>
  <sheetViews>
    <sheetView showGridLines="0" showZero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25.7109375" style="61" bestFit="1" customWidth="1"/>
    <col min="2" max="2" width="7.140625" style="61" customWidth="1"/>
    <col min="3" max="3" width="3.00390625" style="61" customWidth="1"/>
    <col min="4" max="5" width="6.57421875" style="61" customWidth="1"/>
    <col min="6" max="6" width="23.28125" style="61" bestFit="1" customWidth="1"/>
    <col min="7" max="7" width="7.140625" style="61" customWidth="1"/>
    <col min="8" max="8" width="3.00390625" style="61" customWidth="1"/>
    <col min="9" max="10" width="6.57421875" style="61" customWidth="1"/>
    <col min="11" max="11" width="19.421875" style="61" customWidth="1"/>
    <col min="12" max="12" width="7.140625" style="61" customWidth="1"/>
    <col min="13" max="13" width="3.00390625" style="61" customWidth="1"/>
    <col min="14" max="15" width="6.57421875" style="61" customWidth="1"/>
    <col min="16" max="16" width="19.421875" style="61" customWidth="1"/>
    <col min="17" max="17" width="7.140625" style="61" customWidth="1"/>
    <col min="18" max="18" width="3.00390625" style="61" customWidth="1"/>
    <col min="19" max="20" width="6.57421875" style="61" customWidth="1"/>
    <col min="21" max="21" width="19.421875" style="64" customWidth="1"/>
    <col min="22" max="22" width="26.28125" style="64" customWidth="1"/>
    <col min="23" max="23" width="3.00390625" style="61" customWidth="1"/>
    <col min="24" max="24" width="7.7109375" style="61" customWidth="1"/>
    <col min="25" max="25" width="6.57421875" style="61" customWidth="1"/>
    <col min="26" max="26" width="4.421875" style="61" customWidth="1"/>
    <col min="27" max="16384" width="11.421875" style="61" customWidth="1"/>
  </cols>
  <sheetData>
    <row r="1" spans="1:9" ht="19.5">
      <c r="A1" s="58" t="s">
        <v>32</v>
      </c>
      <c r="B1" s="59"/>
      <c r="C1" s="59"/>
      <c r="D1" s="59"/>
      <c r="E1" s="60"/>
      <c r="G1" s="62"/>
      <c r="H1" s="63"/>
      <c r="I1" s="62"/>
    </row>
    <row r="2" spans="1:21" s="69" customFormat="1" ht="17.25">
      <c r="A2" s="65" t="s">
        <v>34</v>
      </c>
      <c r="B2" s="66"/>
      <c r="C2" s="66"/>
      <c r="D2" s="66"/>
      <c r="E2" s="67"/>
      <c r="F2" s="65" t="s">
        <v>35</v>
      </c>
      <c r="G2" s="67"/>
      <c r="H2" s="67"/>
      <c r="I2" s="67"/>
      <c r="J2" s="67"/>
      <c r="K2" s="65" t="s">
        <v>36</v>
      </c>
      <c r="L2" s="67"/>
      <c r="M2" s="67"/>
      <c r="N2" s="67"/>
      <c r="O2" s="67"/>
      <c r="P2" s="68" t="s">
        <v>37</v>
      </c>
      <c r="Q2" s="67"/>
      <c r="R2" s="67"/>
      <c r="S2" s="67"/>
      <c r="T2" s="67"/>
      <c r="U2" s="67"/>
    </row>
    <row r="3" spans="1:21" s="69" customFormat="1" ht="17.25">
      <c r="A3" s="65" t="s">
        <v>39</v>
      </c>
      <c r="B3" s="68"/>
      <c r="C3" s="67"/>
      <c r="D3" s="66"/>
      <c r="E3" s="66"/>
      <c r="F3" s="65" t="s">
        <v>40</v>
      </c>
      <c r="G3" s="67"/>
      <c r="H3" s="68"/>
      <c r="I3" s="66"/>
      <c r="J3" s="66"/>
      <c r="K3" s="65" t="s">
        <v>41</v>
      </c>
      <c r="L3" s="68"/>
      <c r="M3" s="68"/>
      <c r="N3" s="67"/>
      <c r="O3" s="67"/>
      <c r="P3" s="70" t="s">
        <v>42</v>
      </c>
      <c r="Q3" s="67"/>
      <c r="R3" s="66"/>
      <c r="S3" s="67"/>
      <c r="T3" s="67"/>
      <c r="U3" s="67"/>
    </row>
    <row r="4" spans="1:21" s="69" customFormat="1" ht="17.25">
      <c r="A4" s="71"/>
      <c r="B4" s="72" t="s">
        <v>43</v>
      </c>
      <c r="C4" s="73"/>
      <c r="D4" s="71" t="s">
        <v>44</v>
      </c>
      <c r="E4" s="72" t="s">
        <v>20</v>
      </c>
      <c r="G4" s="72" t="s">
        <v>43</v>
      </c>
      <c r="I4" s="71" t="s">
        <v>44</v>
      </c>
      <c r="J4" s="72" t="s">
        <v>20</v>
      </c>
      <c r="L4" s="72" t="s">
        <v>43</v>
      </c>
      <c r="N4" s="71" t="s">
        <v>44</v>
      </c>
      <c r="O4" s="72" t="s">
        <v>20</v>
      </c>
      <c r="P4" s="74"/>
      <c r="Q4" s="72" t="s">
        <v>43</v>
      </c>
      <c r="S4" s="71" t="s">
        <v>44</v>
      </c>
      <c r="T4" s="72" t="s">
        <v>20</v>
      </c>
      <c r="U4" s="72"/>
    </row>
    <row r="5" spans="2:17" s="69" customFormat="1" ht="17.25">
      <c r="B5" s="72" t="s">
        <v>45</v>
      </c>
      <c r="G5" s="72" t="s">
        <v>45</v>
      </c>
      <c r="L5" s="72" t="s">
        <v>45</v>
      </c>
      <c r="P5" s="74"/>
      <c r="Q5" s="72" t="s">
        <v>45</v>
      </c>
    </row>
    <row r="6" spans="2:17" s="69" customFormat="1" ht="17.25">
      <c r="B6" s="72"/>
      <c r="G6" s="72"/>
      <c r="L6" s="72"/>
      <c r="P6" s="74"/>
      <c r="Q6" s="72"/>
    </row>
    <row r="7" spans="2:17" s="76" customFormat="1" ht="16.5">
      <c r="B7" s="77"/>
      <c r="G7" s="77"/>
      <c r="L7" s="77"/>
      <c r="P7" s="78"/>
      <c r="Q7" s="77"/>
    </row>
    <row r="8" spans="1:17" s="76" customFormat="1" ht="15">
      <c r="A8" s="81" t="s">
        <v>1</v>
      </c>
      <c r="B8" s="82">
        <f>IF(ISNA(VLOOKUP(A8,Handicap!$A:$I,9,FALSE)),0,IF(A8="","",VLOOKUP(A8,Handicap!$A:$I,9,FALSE)*3))</f>
        <v>180</v>
      </c>
      <c r="C8" s="82"/>
      <c r="D8" s="83">
        <f>132+138+145</f>
        <v>415</v>
      </c>
      <c r="E8" s="84">
        <f>IF(D8="FORFAIT","",IF(D8&gt;0,B8+D8,""))</f>
        <v>595</v>
      </c>
      <c r="I8" s="79"/>
      <c r="J8" s="79"/>
      <c r="N8" s="85"/>
      <c r="P8" s="78"/>
      <c r="Q8" s="78"/>
    </row>
    <row r="9" spans="1:17" s="76" customFormat="1" ht="15">
      <c r="A9" s="75"/>
      <c r="B9" s="79"/>
      <c r="C9" s="79"/>
      <c r="D9" s="87"/>
      <c r="E9" s="88"/>
      <c r="I9" s="79"/>
      <c r="J9" s="79"/>
      <c r="N9" s="85"/>
      <c r="P9" s="78"/>
      <c r="Q9" s="78"/>
    </row>
    <row r="10" spans="1:17" s="76" customFormat="1" ht="15">
      <c r="A10" s="75"/>
      <c r="B10" s="79"/>
      <c r="C10" s="79"/>
      <c r="D10" s="87"/>
      <c r="E10" s="89"/>
      <c r="F10" s="82" t="str">
        <f>IF(D12="Forfait",A8,IF(D8="Forfait",A12,IF(OR(ISNUMBER(E12)=FALSE,ISNUMBER(D8)=FALSE),"",IF(E8&gt;E12,A8,A12))))</f>
        <v>Claudie LORAUX</v>
      </c>
      <c r="G10" s="82">
        <f>IF(ISNA(VLOOKUP(F10,Handicap!$A:$I,9,FALSE)),0,IF(F10="","",VLOOKUP(F10,Handicap!$A:$I,9,FALSE)*3))</f>
        <v>153</v>
      </c>
      <c r="H10" s="82"/>
      <c r="I10" s="90">
        <v>448</v>
      </c>
      <c r="J10" s="84">
        <f>IF(I10="FORFAIT","",IF(I10&gt;0,G10+I10,""))</f>
        <v>601</v>
      </c>
      <c r="P10" s="78"/>
      <c r="Q10" s="78"/>
    </row>
    <row r="11" spans="1:17" s="76" customFormat="1" ht="15">
      <c r="A11" s="91"/>
      <c r="E11" s="92"/>
      <c r="I11" s="79"/>
      <c r="J11" s="92"/>
      <c r="P11" s="78"/>
      <c r="Q11" s="78"/>
    </row>
    <row r="12" spans="1:17" s="76" customFormat="1" ht="15">
      <c r="A12" s="81" t="s">
        <v>16</v>
      </c>
      <c r="B12" s="82">
        <f>IF(ISNA(VLOOKUP(A12,Handicap!$A:$I,9,FALSE)),0,IF(A12="","",VLOOKUP(A12,Handicap!$A:$I,9,FALSE)*3))</f>
        <v>153</v>
      </c>
      <c r="C12" s="82"/>
      <c r="D12" s="90">
        <v>448</v>
      </c>
      <c r="E12" s="93">
        <f>IF(D12="FORFAIT","",IF(D12&gt;0,B12+D12,""))</f>
        <v>601</v>
      </c>
      <c r="I12" s="79"/>
      <c r="J12" s="92"/>
      <c r="P12" s="78"/>
      <c r="Q12" s="78"/>
    </row>
    <row r="13" spans="1:17" s="76" customFormat="1" ht="15">
      <c r="A13" s="91"/>
      <c r="E13" s="94"/>
      <c r="I13" s="79"/>
      <c r="J13" s="92"/>
      <c r="P13" s="78"/>
      <c r="Q13" s="78"/>
    </row>
    <row r="14" spans="1:17" s="76" customFormat="1" ht="15">
      <c r="A14" s="91"/>
      <c r="E14" s="80"/>
      <c r="I14" s="79"/>
      <c r="J14" s="79"/>
      <c r="K14" s="95" t="str">
        <f>IF(I18="Forfait",F10,IF(I10="Forfait",F18,IF(OR(ISNUMBER(J18)=FALSE,ISNUMBER(J10)=FALSE),"",IF(J10&gt;J18,F10,F18))))</f>
        <v>Jean-Pierre ISIDOR</v>
      </c>
      <c r="L14" s="82">
        <f>IF(ISNA(VLOOKUP(K14,Handicap!$A:$I,9,FALSE)),0,IF(K14="","",VLOOKUP(K14,Handicap!$A:$I,9,FALSE)*3))</f>
        <v>105</v>
      </c>
      <c r="M14" s="82"/>
      <c r="N14" s="90">
        <f>179+203+215</f>
        <v>597</v>
      </c>
      <c r="O14" s="84">
        <f>IF(N14="FORFAIT","",IF(N14&gt;0,L14+N14,""))</f>
        <v>702</v>
      </c>
      <c r="P14" s="78"/>
      <c r="Q14" s="78"/>
    </row>
    <row r="15" spans="1:18" s="76" customFormat="1" ht="15">
      <c r="A15" s="91"/>
      <c r="E15" s="80"/>
      <c r="I15" s="96"/>
      <c r="J15" s="80"/>
      <c r="K15" s="97"/>
      <c r="L15" s="79"/>
      <c r="M15" s="79"/>
      <c r="N15" s="96"/>
      <c r="O15" s="88"/>
      <c r="P15" s="98"/>
      <c r="Q15" s="99"/>
      <c r="R15" s="100"/>
    </row>
    <row r="16" spans="1:18" s="76" customFormat="1" ht="15">
      <c r="A16" s="81" t="s">
        <v>13</v>
      </c>
      <c r="B16" s="82">
        <f>IF(ISNA(VLOOKUP(A16,Handicap!$A:$I,9,FALSE)),0,IF(A16="","",VLOOKUP(A16,Handicap!$A:$I,9,FALSE)*3))</f>
        <v>105</v>
      </c>
      <c r="C16" s="82"/>
      <c r="D16" s="83">
        <v>539</v>
      </c>
      <c r="E16" s="84">
        <f>IF(D16="FORFAIT","",IF(D16&gt;0,B16+D16,""))</f>
        <v>644</v>
      </c>
      <c r="I16" s="96"/>
      <c r="J16" s="80"/>
      <c r="K16" s="97"/>
      <c r="L16" s="79"/>
      <c r="M16" s="79"/>
      <c r="N16" s="96"/>
      <c r="O16" s="89"/>
      <c r="P16" s="98"/>
      <c r="Q16" s="99"/>
      <c r="R16" s="100"/>
    </row>
    <row r="17" spans="1:18" s="76" customFormat="1" ht="15">
      <c r="A17" s="75"/>
      <c r="B17" s="79"/>
      <c r="C17" s="79"/>
      <c r="D17" s="87"/>
      <c r="E17" s="88"/>
      <c r="I17" s="96"/>
      <c r="J17" s="80"/>
      <c r="K17" s="97"/>
      <c r="L17" s="79"/>
      <c r="M17" s="79"/>
      <c r="N17" s="96"/>
      <c r="O17" s="89"/>
      <c r="P17" s="98"/>
      <c r="Q17" s="99"/>
      <c r="R17" s="100"/>
    </row>
    <row r="18" spans="1:18" s="76" customFormat="1" ht="15">
      <c r="A18" s="75"/>
      <c r="B18" s="79"/>
      <c r="C18" s="79"/>
      <c r="D18" s="87"/>
      <c r="E18" s="89"/>
      <c r="F18" s="82" t="str">
        <f>IF(D20="Forfait",A16,IF(D16="Forfait",A20,IF(OR(ISNUMBER(E20)=FALSE,ISNUMBER(D16)=FALSE),"",IF(E16&gt;E20,A16,A20))))</f>
        <v>Jean-Pierre ISIDOR</v>
      </c>
      <c r="G18" s="82">
        <f>IF(ISNA(VLOOKUP(F18,Handicap!$A:$I,9,FALSE)),0,IF(F18="","",VLOOKUP(F18,Handicap!$A:$I,9,FALSE)*3))</f>
        <v>105</v>
      </c>
      <c r="H18" s="82"/>
      <c r="I18" s="83">
        <v>556</v>
      </c>
      <c r="J18" s="84">
        <f>IF(I18="FORFAIT","",IF(I18&gt;0,G18+I18,""))</f>
        <v>661</v>
      </c>
      <c r="K18" s="97"/>
      <c r="L18" s="79"/>
      <c r="M18" s="79"/>
      <c r="P18" s="101"/>
      <c r="Q18" s="86"/>
      <c r="R18" s="79"/>
    </row>
    <row r="19" spans="1:18" s="76" customFormat="1" ht="15">
      <c r="A19" s="75"/>
      <c r="B19" s="79"/>
      <c r="C19" s="79"/>
      <c r="E19" s="89"/>
      <c r="F19" s="97"/>
      <c r="G19" s="79"/>
      <c r="H19" s="79"/>
      <c r="J19" s="102"/>
      <c r="K19" s="79"/>
      <c r="L19" s="79"/>
      <c r="M19" s="79"/>
      <c r="P19" s="101"/>
      <c r="Q19" s="86"/>
      <c r="R19" s="79"/>
    </row>
    <row r="20" spans="1:18" s="76" customFormat="1" ht="15">
      <c r="A20" s="81" t="s">
        <v>8</v>
      </c>
      <c r="B20" s="82">
        <f>IF(ISNA(VLOOKUP(A20,Handicap!$A:$I,9,FALSE)),0,IF(A20="","",VLOOKUP(A20,Handicap!$A:$I,9,FALSE)*3))</f>
        <v>75</v>
      </c>
      <c r="C20" s="82"/>
      <c r="D20" s="90">
        <v>551</v>
      </c>
      <c r="E20" s="93">
        <f>IF(D20="FORFAIT","",IF(D20&gt;0,B20+D20,""))</f>
        <v>626</v>
      </c>
      <c r="J20" s="79"/>
      <c r="K20" s="79"/>
      <c r="L20" s="79"/>
      <c r="M20" s="79"/>
      <c r="P20" s="101"/>
      <c r="Q20" s="86"/>
      <c r="R20" s="79"/>
    </row>
    <row r="21" spans="1:18" s="76" customFormat="1" ht="15">
      <c r="A21" s="103"/>
      <c r="C21" s="104"/>
      <c r="E21" s="94"/>
      <c r="J21" s="79"/>
      <c r="K21" s="79"/>
      <c r="L21" s="79"/>
      <c r="M21" s="79"/>
      <c r="P21" s="101"/>
      <c r="Q21" s="86"/>
      <c r="R21" s="79"/>
    </row>
    <row r="22" spans="1:21" s="76" customFormat="1" ht="15">
      <c r="A22" s="75"/>
      <c r="C22" s="104"/>
      <c r="E22" s="80"/>
      <c r="P22" s="105" t="str">
        <f>IF(N30="Forfait",K14,IF(N14="Forfait",K30,IF(OR(ISNUMBER(O30)=FALSE,ISNUMBER(O14)=FALSE),"",IF(O14&gt;O30,K14,K30))))</f>
        <v>Jean-Pierre ISIDOR</v>
      </c>
      <c r="Q22" s="82">
        <f>IF(ISNA(VLOOKUP(P22,Handicap!$A:$I,9,FALSE)),0,IF(P22="","",VLOOKUP(P22,Handicap!$A:$I,9,FALSE)*3))</f>
        <v>105</v>
      </c>
      <c r="R22" s="106"/>
      <c r="S22" s="107">
        <f>175+214+228</f>
        <v>617</v>
      </c>
      <c r="T22" s="84">
        <f>IF(S22="FORFAIT","",IF(S22&gt;0,Q22+S22,""))</f>
        <v>722</v>
      </c>
      <c r="U22" s="80"/>
    </row>
    <row r="23" spans="1:21" s="76" customFormat="1" ht="15">
      <c r="A23" s="75"/>
      <c r="C23" s="104"/>
      <c r="E23" s="79"/>
      <c r="P23" s="108"/>
      <c r="Q23" s="109"/>
      <c r="R23" s="109"/>
      <c r="S23" s="110"/>
      <c r="T23" s="89"/>
      <c r="U23" s="80"/>
    </row>
    <row r="24" spans="1:21" s="76" customFormat="1" ht="15">
      <c r="A24" s="81" t="s">
        <v>0</v>
      </c>
      <c r="B24" s="82">
        <f>IF(ISNA(VLOOKUP(A24,Handicap!$A:$I,9,FALSE)),0,IF(A24="","",VLOOKUP(A24,Handicap!$A:$I,9,FALSE)*3))</f>
        <v>90</v>
      </c>
      <c r="C24" s="82"/>
      <c r="D24" s="83">
        <v>631</v>
      </c>
      <c r="E24" s="84">
        <f>IF(D24="FORFAIT","",IF(D24&gt;0,B24+D24,""))</f>
        <v>721</v>
      </c>
      <c r="P24" s="108"/>
      <c r="Q24" s="109"/>
      <c r="R24" s="109"/>
      <c r="S24" s="110"/>
      <c r="T24" s="89"/>
      <c r="U24" s="80"/>
    </row>
    <row r="25" spans="1:21" s="76" customFormat="1" ht="15">
      <c r="A25" s="91"/>
      <c r="C25" s="104"/>
      <c r="D25" s="87"/>
      <c r="E25" s="88"/>
      <c r="P25" s="108"/>
      <c r="Q25" s="109"/>
      <c r="R25" s="109"/>
      <c r="S25" s="110"/>
      <c r="T25" s="89"/>
      <c r="U25" s="80"/>
    </row>
    <row r="26" spans="1:21" s="76" customFormat="1" ht="15">
      <c r="A26" s="91"/>
      <c r="C26" s="104"/>
      <c r="D26" s="87"/>
      <c r="E26" s="89"/>
      <c r="F26" s="82" t="str">
        <f>IF(D28="Forfait",A24,IF(D24="Forfait",A28,IF(OR(ISNUMBER(E28)=FALSE,ISNUMBER(D24)=FALSE),"",IF(E24&gt;E28,A24,A28))))</f>
        <v>Sébastien CHARPENTIER</v>
      </c>
      <c r="G26" s="82">
        <f>IF(ISNA(VLOOKUP(F26,Handicap!$A:$I,9,FALSE)),0,IF(F26="","",VLOOKUP(F26,Handicap!$A:$I,9,FALSE)*3))</f>
        <v>90</v>
      </c>
      <c r="H26" s="82"/>
      <c r="I26" s="90">
        <v>549</v>
      </c>
      <c r="J26" s="84">
        <f>IF(I26="FORFAIT","",IF(I26&gt;0,G26+I26,""))</f>
        <v>639</v>
      </c>
      <c r="P26" s="108"/>
      <c r="Q26" s="109"/>
      <c r="R26" s="109"/>
      <c r="S26" s="110"/>
      <c r="T26" s="89"/>
      <c r="U26" s="80"/>
    </row>
    <row r="27" spans="1:21" s="76" customFormat="1" ht="15">
      <c r="A27" s="91"/>
      <c r="C27" s="104"/>
      <c r="E27" s="92"/>
      <c r="F27" s="79"/>
      <c r="G27" s="79"/>
      <c r="H27" s="79"/>
      <c r="I27" s="79"/>
      <c r="J27" s="89"/>
      <c r="P27" s="108"/>
      <c r="Q27" s="109"/>
      <c r="R27" s="109"/>
      <c r="S27" s="110"/>
      <c r="T27" s="89"/>
      <c r="U27" s="80"/>
    </row>
    <row r="28" spans="1:21" s="76" customFormat="1" ht="15">
      <c r="A28" s="81" t="s">
        <v>6</v>
      </c>
      <c r="B28" s="82">
        <f>IF(ISNA(VLOOKUP(A28,Handicap!$A:$I,9,FALSE)),0,IF(A28="","",VLOOKUP(A28,Handicap!$A:$I,9,FALSE)*3))</f>
        <v>111</v>
      </c>
      <c r="C28" s="82"/>
      <c r="D28" s="90">
        <v>450</v>
      </c>
      <c r="E28" s="93">
        <f>IF(D28="FORFAIT","",IF(D28&gt;0,B28+D28,""))</f>
        <v>561</v>
      </c>
      <c r="F28" s="79"/>
      <c r="G28" s="79"/>
      <c r="H28" s="79"/>
      <c r="I28" s="79"/>
      <c r="J28" s="89"/>
      <c r="P28" s="111"/>
      <c r="Q28" s="112"/>
      <c r="R28" s="109"/>
      <c r="S28" s="113"/>
      <c r="T28" s="92"/>
      <c r="U28" s="80"/>
    </row>
    <row r="29" spans="1:23" s="76" customFormat="1" ht="15">
      <c r="A29" s="91"/>
      <c r="C29" s="104"/>
      <c r="E29" s="94"/>
      <c r="F29" s="79"/>
      <c r="G29" s="79"/>
      <c r="H29" s="79"/>
      <c r="I29" s="79"/>
      <c r="J29" s="89"/>
      <c r="P29" s="111"/>
      <c r="Q29" s="112"/>
      <c r="R29" s="109"/>
      <c r="S29" s="113"/>
      <c r="T29" s="92"/>
      <c r="U29" s="80"/>
      <c r="V29" s="170" t="s">
        <v>46</v>
      </c>
      <c r="W29" s="170"/>
    </row>
    <row r="30" spans="1:21" s="76" customFormat="1" ht="15">
      <c r="A30" s="91"/>
      <c r="C30" s="104"/>
      <c r="E30" s="80"/>
      <c r="I30" s="79"/>
      <c r="K30" s="95" t="str">
        <f>IF(I34="Forfait",F26,IF(I26="Forfait",F34,IF(OR(ISNUMBER(J34)=FALSE,ISNUMBER(J26)=FALSE),"",IF(J26&gt;J34,F26,F34))))</f>
        <v>Sébastien CHARPENTIER</v>
      </c>
      <c r="L30" s="82">
        <f>IF(ISNA(VLOOKUP(K30,Handicap!$A:$I,9,FALSE)),0,IF(K30="","",VLOOKUP(K30,Handicap!$A:$I,9,FALSE)*3))</f>
        <v>90</v>
      </c>
      <c r="M30" s="82"/>
      <c r="N30" s="90">
        <f>206+139+235</f>
        <v>580</v>
      </c>
      <c r="O30" s="84">
        <f>IF(N30="FORFAIT","",IF(N30&gt;0,L30+N30,""))</f>
        <v>670</v>
      </c>
      <c r="P30" s="111"/>
      <c r="Q30" s="112"/>
      <c r="R30" s="109"/>
      <c r="S30" s="113"/>
      <c r="T30" s="92"/>
      <c r="U30" s="80"/>
    </row>
    <row r="31" spans="1:22" s="76" customFormat="1" ht="15">
      <c r="A31" s="91"/>
      <c r="C31" s="104"/>
      <c r="E31" s="79"/>
      <c r="I31" s="96"/>
      <c r="K31" s="97"/>
      <c r="L31" s="79"/>
      <c r="M31" s="79"/>
      <c r="N31" s="96"/>
      <c r="O31" s="80"/>
      <c r="P31" s="112"/>
      <c r="Q31" s="112"/>
      <c r="R31" s="109"/>
      <c r="S31" s="113"/>
      <c r="T31" s="92"/>
      <c r="U31" s="79"/>
      <c r="V31" s="79"/>
    </row>
    <row r="32" spans="1:22" s="76" customFormat="1" ht="15">
      <c r="A32" s="81" t="s">
        <v>14</v>
      </c>
      <c r="B32" s="82">
        <f>IF(ISNA(VLOOKUP(A32,Handicap!$A:$I,9,FALSE)),0,IF(A32="","",VLOOKUP(A32,Handicap!$A:$I,9,FALSE)*3))</f>
        <v>120</v>
      </c>
      <c r="C32" s="82"/>
      <c r="D32" s="83">
        <v>462</v>
      </c>
      <c r="E32" s="84">
        <f>IF(D32="FORFAIT","",IF(D32&gt;0,B32+D32,""))</f>
        <v>582</v>
      </c>
      <c r="I32" s="96"/>
      <c r="K32" s="97"/>
      <c r="L32" s="79"/>
      <c r="M32" s="79"/>
      <c r="N32" s="96"/>
      <c r="O32" s="80"/>
      <c r="P32" s="112"/>
      <c r="Q32" s="112"/>
      <c r="R32" s="109"/>
      <c r="S32" s="113"/>
      <c r="T32" s="92"/>
      <c r="U32" s="79"/>
      <c r="V32" s="79"/>
    </row>
    <row r="33" spans="1:22" s="76" customFormat="1" ht="15">
      <c r="A33" s="91"/>
      <c r="B33" s="79"/>
      <c r="C33" s="79"/>
      <c r="D33" s="87"/>
      <c r="E33" s="88"/>
      <c r="I33" s="96"/>
      <c r="K33" s="97"/>
      <c r="L33" s="79"/>
      <c r="M33" s="79"/>
      <c r="N33" s="96"/>
      <c r="O33" s="80"/>
      <c r="P33" s="112"/>
      <c r="Q33" s="112"/>
      <c r="R33" s="109"/>
      <c r="S33" s="113"/>
      <c r="T33" s="92"/>
      <c r="U33" s="79"/>
      <c r="V33" s="79"/>
    </row>
    <row r="34" spans="1:22" s="76" customFormat="1" ht="15">
      <c r="A34" s="91"/>
      <c r="B34" s="79"/>
      <c r="C34" s="79"/>
      <c r="D34" s="87"/>
      <c r="E34" s="89"/>
      <c r="F34" s="82" t="str">
        <f>IF(D36="Forfait",A32,IF(D32="Forfait",A36,IF(OR(ISNUMBER(E36)=FALSE,ISNUMBER(D32)=FALSE),"",IF(E32&gt;E36,A32,A36))))</f>
        <v>David ASSOULINE</v>
      </c>
      <c r="G34" s="82">
        <f>IF(ISNA(VLOOKUP(F34,Handicap!$A:$I,9,FALSE)),0,IF(F34="","",VLOOKUP(F34,Handicap!$A:$I,9,FALSE)*3))</f>
        <v>120</v>
      </c>
      <c r="H34" s="82"/>
      <c r="I34" s="83">
        <v>436</v>
      </c>
      <c r="J34" s="84">
        <f>IF(I34="FORFAIT","",IF(I34&gt;0,G34+I34,""))</f>
        <v>556</v>
      </c>
      <c r="K34" s="97"/>
      <c r="L34" s="79"/>
      <c r="M34" s="79"/>
      <c r="P34" s="114"/>
      <c r="Q34" s="114"/>
      <c r="R34" s="113"/>
      <c r="S34" s="113"/>
      <c r="T34" s="92"/>
      <c r="U34" s="79"/>
      <c r="V34" s="79"/>
    </row>
    <row r="35" spans="1:22" s="76" customFormat="1" ht="15">
      <c r="A35" s="91"/>
      <c r="C35" s="104"/>
      <c r="E35" s="92"/>
      <c r="P35" s="114"/>
      <c r="Q35" s="114"/>
      <c r="R35" s="113"/>
      <c r="S35" s="113"/>
      <c r="T35" s="92"/>
      <c r="U35" s="79"/>
      <c r="V35" s="79"/>
    </row>
    <row r="36" spans="1:22" s="76" customFormat="1" ht="15">
      <c r="A36" s="81" t="s">
        <v>7</v>
      </c>
      <c r="B36" s="82">
        <f>IF(ISNA(VLOOKUP(A36,Handicap!$A:$I,9,FALSE)),0,IF(A36="","",VLOOKUP(A36,Handicap!$A:$I,9,FALSE)*3))</f>
        <v>120</v>
      </c>
      <c r="C36" s="82"/>
      <c r="D36" s="90">
        <v>478</v>
      </c>
      <c r="E36" s="93">
        <f>IF(D36="FORFAIT","",IF(D36&gt;0,B36+D36,""))</f>
        <v>598</v>
      </c>
      <c r="P36" s="114"/>
      <c r="Q36" s="114"/>
      <c r="R36" s="113"/>
      <c r="S36" s="113"/>
      <c r="T36" s="92"/>
      <c r="U36" s="79"/>
      <c r="V36" s="79"/>
    </row>
    <row r="37" spans="1:22" s="76" customFormat="1" ht="15">
      <c r="A37" s="91"/>
      <c r="C37" s="104"/>
      <c r="E37" s="94"/>
      <c r="P37" s="114"/>
      <c r="Q37" s="114"/>
      <c r="R37" s="113"/>
      <c r="S37" s="113"/>
      <c r="T37" s="92"/>
      <c r="U37" s="79"/>
      <c r="V37" s="79"/>
    </row>
    <row r="38" spans="1:23" s="76" customFormat="1" ht="15">
      <c r="A38" s="91"/>
      <c r="C38" s="104"/>
      <c r="E38" s="80"/>
      <c r="P38" s="114"/>
      <c r="Q38" s="114"/>
      <c r="R38" s="113"/>
      <c r="S38" s="113"/>
      <c r="T38" s="92"/>
      <c r="U38" s="115" t="s">
        <v>47</v>
      </c>
      <c r="V38" s="171" t="str">
        <f>IF(S54="Forfait",P22,IF(S22="Forfait",P54,IF(OR(ISNUMBER(T54)=FALSE,ISNUMBER(T22)=FALSE),"",IF(T22&gt;T54,P22,P54))))</f>
        <v>Jean-Pierre ISIDOR</v>
      </c>
      <c r="W38" s="172">
        <f>IF(T46="Forfait",Q30,IF(T30="Forfait",Q46,IF(OR(ISNUMBER(V42)=FALSE,ISNUMBER(V33)=FALSE),"",IF(V33&gt;V42,Q30,Q46))))</f>
      </c>
    </row>
    <row r="39" spans="1:23" s="76" customFormat="1" ht="15">
      <c r="A39" s="91"/>
      <c r="C39" s="104"/>
      <c r="E39" s="79"/>
      <c r="P39" s="114"/>
      <c r="Q39" s="114"/>
      <c r="R39" s="113"/>
      <c r="S39" s="113"/>
      <c r="T39" s="92"/>
      <c r="U39" s="79"/>
      <c r="V39" s="116"/>
      <c r="W39" s="116"/>
    </row>
    <row r="40" spans="1:23" s="76" customFormat="1" ht="15">
      <c r="A40" s="81" t="s">
        <v>15</v>
      </c>
      <c r="B40" s="82">
        <f>IF(ISNA(VLOOKUP(A40,Handicap!$A:$I,9,FALSE)),0,IF(A40="","",VLOOKUP(A40,Handicap!$A:$I,9,FALSE)*3))</f>
        <v>132</v>
      </c>
      <c r="C40" s="82"/>
      <c r="D40" s="83">
        <v>563</v>
      </c>
      <c r="E40" s="84">
        <f>IF(D40="FORFAIT","",IF(D40&gt;0,B40+D40,""))</f>
        <v>695</v>
      </c>
      <c r="P40" s="114"/>
      <c r="Q40" s="114"/>
      <c r="R40" s="113"/>
      <c r="S40" s="113"/>
      <c r="T40" s="92"/>
      <c r="U40" s="79"/>
      <c r="V40" s="116"/>
      <c r="W40" s="116"/>
    </row>
    <row r="41" spans="1:22" s="76" customFormat="1" ht="15">
      <c r="A41" s="75"/>
      <c r="B41" s="79"/>
      <c r="C41" s="79"/>
      <c r="D41" s="87"/>
      <c r="E41" s="88"/>
      <c r="P41" s="114"/>
      <c r="Q41" s="114"/>
      <c r="R41" s="113"/>
      <c r="S41" s="113"/>
      <c r="T41" s="92"/>
      <c r="U41" s="79"/>
      <c r="V41" s="79"/>
    </row>
    <row r="42" spans="1:22" s="76" customFormat="1" ht="15">
      <c r="A42" s="75"/>
      <c r="B42" s="79"/>
      <c r="C42" s="79"/>
      <c r="D42" s="87"/>
      <c r="E42" s="89"/>
      <c r="F42" s="82" t="str">
        <f>IF(D44="Forfait",A40,IF(D40="Forfait",A44,IF(OR(ISNUMBER(E44)=FALSE,ISNUMBER(D40)=FALSE),"",IF(E40&gt;E44,A40,A44))))</f>
        <v>Chantal DORDAIN</v>
      </c>
      <c r="G42" s="82">
        <f>IF(ISNA(VLOOKUP(F42,Handicap!$A:$I,9,FALSE)),0,IF(F42="","",VLOOKUP(F42,Handicap!$A:$I,9,FALSE)*3))</f>
        <v>132</v>
      </c>
      <c r="H42" s="82"/>
      <c r="I42" s="90">
        <v>465</v>
      </c>
      <c r="J42" s="84">
        <f>IF(I42="FORFAIT","",IF(I42&gt;0,G42+I42,""))</f>
        <v>597</v>
      </c>
      <c r="P42" s="114"/>
      <c r="Q42" s="114"/>
      <c r="R42" s="113"/>
      <c r="S42" s="113"/>
      <c r="T42" s="92"/>
      <c r="U42" s="79"/>
      <c r="V42" s="79"/>
    </row>
    <row r="43" spans="1:23" s="76" customFormat="1" ht="15">
      <c r="A43" s="91"/>
      <c r="C43" s="104"/>
      <c r="E43" s="92"/>
      <c r="I43" s="79"/>
      <c r="J43" s="92"/>
      <c r="P43" s="114"/>
      <c r="Q43" s="114"/>
      <c r="R43" s="113"/>
      <c r="S43" s="113"/>
      <c r="T43" s="92"/>
      <c r="U43" s="79"/>
      <c r="V43" s="173" t="s">
        <v>48</v>
      </c>
      <c r="W43" s="173"/>
    </row>
    <row r="44" spans="1:22" s="76" customFormat="1" ht="15">
      <c r="A44" s="81" t="s">
        <v>5</v>
      </c>
      <c r="B44" s="82">
        <f>IF(ISNA(VLOOKUP(A44,Handicap!$A:$I,9,FALSE)),0,IF(A44="","",VLOOKUP(A44,Handicap!$A:$I,9,FALSE)*3))</f>
        <v>132</v>
      </c>
      <c r="C44" s="82"/>
      <c r="D44" s="90">
        <f>151+156+162</f>
        <v>469</v>
      </c>
      <c r="E44" s="93">
        <f>IF(D44="FORFAIT","",IF(D44&gt;0,B44+D44,""))</f>
        <v>601</v>
      </c>
      <c r="I44" s="79"/>
      <c r="J44" s="92"/>
      <c r="P44" s="114"/>
      <c r="Q44" s="114"/>
      <c r="R44" s="113"/>
      <c r="S44" s="113"/>
      <c r="T44" s="92"/>
      <c r="U44" s="79"/>
      <c r="V44" s="79"/>
    </row>
    <row r="45" spans="1:23" s="76" customFormat="1" ht="16.5">
      <c r="A45" s="117"/>
      <c r="B45" s="79"/>
      <c r="C45" s="79"/>
      <c r="D45" s="87"/>
      <c r="E45" s="94"/>
      <c r="I45" s="79"/>
      <c r="J45" s="92"/>
      <c r="P45" s="114"/>
      <c r="Q45" s="114"/>
      <c r="R45" s="113"/>
      <c r="S45" s="113"/>
      <c r="T45" s="92"/>
      <c r="U45" s="79"/>
      <c r="V45" s="174" t="str">
        <f>IF(V38=P22,P54,IF(V38=P54,P22,""))</f>
        <v>Bruno HERMES</v>
      </c>
      <c r="W45" s="175" t="e">
        <f>IF(#REF!="Forfait",#REF!,IF(#REF!="Forfait",#REF!,IF(OR(ISNUMBER(#REF!)=FALSE,ISNUMBER(#REF!)=FALSE),"",IF(#REF!&gt;#REF!,#REF!,#REF!))))</f>
        <v>#REF!</v>
      </c>
    </row>
    <row r="46" spans="1:22" s="76" customFormat="1" ht="15">
      <c r="A46" s="91"/>
      <c r="C46" s="104"/>
      <c r="E46" s="80"/>
      <c r="I46" s="79"/>
      <c r="K46" s="95" t="str">
        <f>IF(I50="Forfait",F42,IF(I42="Forfait",F50,IF(OR(ISNUMBER(J50)=FALSE,ISNUMBER(J42)=FALSE),"",IF(J42&gt;J50,F42,F50))))</f>
        <v>Pascal LORAUX</v>
      </c>
      <c r="L46" s="82">
        <f>IF(ISNA(VLOOKUP(K46,Handicap!$A:$I,9,FALSE)),0,IF(K46="","",VLOOKUP(K46,Handicap!$A:$I,9,FALSE)*3))</f>
        <v>111</v>
      </c>
      <c r="M46" s="82"/>
      <c r="N46" s="90">
        <v>494</v>
      </c>
      <c r="O46" s="84">
        <f>IF(N46="FORFAIT","",IF(N46&gt;0,L46+N46,""))</f>
        <v>605</v>
      </c>
      <c r="P46" s="114"/>
      <c r="Q46" s="114"/>
      <c r="R46" s="113"/>
      <c r="S46" s="113"/>
      <c r="T46" s="92"/>
      <c r="U46" s="79"/>
      <c r="V46" s="79"/>
    </row>
    <row r="47" spans="1:21" s="76" customFormat="1" ht="15">
      <c r="A47" s="91"/>
      <c r="C47" s="104"/>
      <c r="E47" s="79"/>
      <c r="I47" s="96"/>
      <c r="K47" s="97"/>
      <c r="L47" s="79"/>
      <c r="M47" s="79"/>
      <c r="N47" s="96"/>
      <c r="O47" s="89"/>
      <c r="P47" s="114"/>
      <c r="Q47" s="114"/>
      <c r="R47" s="113"/>
      <c r="S47" s="113"/>
      <c r="T47" s="92"/>
      <c r="U47" s="79"/>
    </row>
    <row r="48" spans="1:21" s="76" customFormat="1" ht="15">
      <c r="A48" s="81" t="s">
        <v>12</v>
      </c>
      <c r="B48" s="82">
        <f>IF(ISNA(VLOOKUP(A48,Handicap!$A:$I,9,FALSE)),0,IF(A48="","",VLOOKUP(A48,Handicap!$A:$I,9,FALSE)*3))</f>
        <v>99</v>
      </c>
      <c r="C48" s="82"/>
      <c r="D48" s="83">
        <v>483</v>
      </c>
      <c r="E48" s="84">
        <f>IF(D48="FORFAIT","",IF(D48&gt;0,B48+D48,""))</f>
        <v>582</v>
      </c>
      <c r="I48" s="96"/>
      <c r="K48" s="97"/>
      <c r="L48" s="79"/>
      <c r="M48" s="79"/>
      <c r="N48" s="96"/>
      <c r="O48" s="89"/>
      <c r="P48" s="114"/>
      <c r="Q48" s="114"/>
      <c r="R48" s="113"/>
      <c r="S48" s="113"/>
      <c r="T48" s="92"/>
      <c r="U48" s="79"/>
    </row>
    <row r="49" spans="1:21" s="76" customFormat="1" ht="15">
      <c r="A49" s="75"/>
      <c r="C49" s="104"/>
      <c r="D49" s="87"/>
      <c r="E49" s="88"/>
      <c r="I49" s="96"/>
      <c r="K49" s="97"/>
      <c r="L49" s="79"/>
      <c r="M49" s="79"/>
      <c r="N49" s="96"/>
      <c r="O49" s="89"/>
      <c r="P49" s="114"/>
      <c r="Q49" s="114"/>
      <c r="R49" s="113"/>
      <c r="S49" s="113"/>
      <c r="T49" s="92"/>
      <c r="U49" s="79"/>
    </row>
    <row r="50" spans="1:21" s="76" customFormat="1" ht="15">
      <c r="A50" s="75"/>
      <c r="C50" s="104"/>
      <c r="D50" s="87"/>
      <c r="E50" s="89"/>
      <c r="F50" s="82" t="str">
        <f>IF(D52="Forfait",A48,IF(D48="Forfait",A52,IF(OR(ISNUMBER(E52)=FALSE,ISNUMBER(D48)=FALSE),"",IF(E48&gt;E52,A48,A52))))</f>
        <v>Pascal LORAUX</v>
      </c>
      <c r="G50" s="82">
        <f>IF(ISNA(VLOOKUP(F50,Handicap!$A:$I,9,FALSE)),0,IF(F50="","",VLOOKUP(F50,Handicap!$A:$I,9,FALSE)*3))</f>
        <v>111</v>
      </c>
      <c r="H50" s="82"/>
      <c r="I50" s="83">
        <v>614</v>
      </c>
      <c r="J50" s="84">
        <f>IF(I50="FORFAIT","",IF(I50&gt;0,G50+I50,""))</f>
        <v>725</v>
      </c>
      <c r="K50" s="97"/>
      <c r="L50" s="79"/>
      <c r="M50" s="79"/>
      <c r="O50" s="89"/>
      <c r="P50" s="114"/>
      <c r="Q50" s="114"/>
      <c r="R50" s="113"/>
      <c r="S50" s="113"/>
      <c r="T50" s="92"/>
      <c r="U50" s="79"/>
    </row>
    <row r="51" spans="1:21" s="76" customFormat="1" ht="15">
      <c r="A51" s="91"/>
      <c r="C51" s="104"/>
      <c r="E51" s="92"/>
      <c r="F51" s="79"/>
      <c r="G51" s="79"/>
      <c r="H51" s="79"/>
      <c r="I51" s="96"/>
      <c r="J51" s="80"/>
      <c r="K51" s="79"/>
      <c r="L51" s="79"/>
      <c r="M51" s="79"/>
      <c r="O51" s="89"/>
      <c r="P51" s="114"/>
      <c r="Q51" s="114"/>
      <c r="R51" s="113"/>
      <c r="S51" s="113"/>
      <c r="T51" s="92"/>
      <c r="U51" s="79"/>
    </row>
    <row r="52" spans="1:21" s="76" customFormat="1" ht="15">
      <c r="A52" s="81" t="s">
        <v>10</v>
      </c>
      <c r="B52" s="82">
        <f>IF(ISNA(VLOOKUP(A52,Handicap!$A:$I,9,FALSE)),0,IF(A52="","",VLOOKUP(A52,Handicap!$A:$I,9,FALSE)*3))</f>
        <v>111</v>
      </c>
      <c r="C52" s="82"/>
      <c r="D52" s="90">
        <v>575</v>
      </c>
      <c r="E52" s="93">
        <f>IF(D52="FORFAIT","",IF(D52&gt;0,B52+D52,""))</f>
        <v>686</v>
      </c>
      <c r="F52" s="79"/>
      <c r="G52" s="79"/>
      <c r="H52" s="79"/>
      <c r="I52" s="96"/>
      <c r="J52" s="80"/>
      <c r="K52" s="79"/>
      <c r="L52" s="79"/>
      <c r="M52" s="79"/>
      <c r="P52" s="111"/>
      <c r="Q52" s="112"/>
      <c r="R52" s="109"/>
      <c r="S52" s="113"/>
      <c r="T52" s="92"/>
      <c r="U52" s="79"/>
    </row>
    <row r="53" spans="1:21" s="76" customFormat="1" ht="15">
      <c r="A53" s="91"/>
      <c r="C53" s="104"/>
      <c r="E53" s="94"/>
      <c r="F53" s="79"/>
      <c r="G53" s="79"/>
      <c r="H53" s="79"/>
      <c r="I53" s="96"/>
      <c r="J53" s="80"/>
      <c r="K53" s="79"/>
      <c r="L53" s="79"/>
      <c r="M53" s="79"/>
      <c r="P53" s="111"/>
      <c r="Q53" s="112"/>
      <c r="R53" s="109"/>
      <c r="S53" s="113"/>
      <c r="T53" s="92"/>
      <c r="U53" s="79"/>
    </row>
    <row r="54" spans="1:21" s="76" customFormat="1" ht="15">
      <c r="A54" s="91"/>
      <c r="C54" s="104"/>
      <c r="E54" s="80"/>
      <c r="K54" s="79"/>
      <c r="L54" s="79"/>
      <c r="M54" s="79"/>
      <c r="P54" s="105" t="str">
        <f>IF(N62="Forfait",K46,IF(N46="Forfait",K62,IF(OR(ISNUMBER(O62)=FALSE,ISNUMBER(O46)=FALSE),"",IF(O46&gt;O62,K46,K62))))</f>
        <v>Bruno HERMES</v>
      </c>
      <c r="Q54" s="82">
        <f>IF(ISNA(VLOOKUP(P54,Handicap!$A:$I,9,FALSE)),0,IF(P54="","",VLOOKUP(P54,Handicap!$A:$I,9,FALSE)*3))</f>
        <v>162</v>
      </c>
      <c r="R54" s="106"/>
      <c r="S54" s="107">
        <f>160+157+139</f>
        <v>456</v>
      </c>
      <c r="T54" s="93">
        <f>IF(S54="FORFAIT","",IF(S54&gt;0,Q54+S54,""))</f>
        <v>618</v>
      </c>
      <c r="U54" s="79"/>
    </row>
    <row r="55" spans="1:21" s="76" customFormat="1" ht="15">
      <c r="A55" s="91"/>
      <c r="C55" s="104"/>
      <c r="E55" s="79"/>
      <c r="K55" s="79"/>
      <c r="L55" s="79"/>
      <c r="M55" s="79"/>
      <c r="P55" s="108"/>
      <c r="Q55" s="109"/>
      <c r="R55" s="109"/>
      <c r="S55" s="110"/>
      <c r="T55" s="80"/>
      <c r="U55" s="79"/>
    </row>
    <row r="56" spans="1:21" s="76" customFormat="1" ht="15">
      <c r="A56" s="81" t="s">
        <v>18</v>
      </c>
      <c r="B56" s="82">
        <f>IF(ISNA(VLOOKUP(A56,Handicap!$A:$I,9,FALSE)),0,IF(A56="","",VLOOKUP(A56,Handicap!$A:$I,9,FALSE)*3))</f>
        <v>165</v>
      </c>
      <c r="C56" s="82"/>
      <c r="D56" s="83">
        <v>526</v>
      </c>
      <c r="E56" s="84">
        <f>IF(D56="FORFAIT","",IF(D56&gt;0,B56+D56,""))</f>
        <v>691</v>
      </c>
      <c r="P56" s="108"/>
      <c r="Q56" s="109"/>
      <c r="R56" s="109"/>
      <c r="S56" s="110"/>
      <c r="T56" s="80"/>
      <c r="U56" s="79"/>
    </row>
    <row r="57" spans="1:21" s="76" customFormat="1" ht="15">
      <c r="A57" s="91"/>
      <c r="C57" s="104"/>
      <c r="D57" s="87"/>
      <c r="E57" s="88"/>
      <c r="P57" s="108"/>
      <c r="Q57" s="109"/>
      <c r="R57" s="109"/>
      <c r="S57" s="110"/>
      <c r="T57" s="80"/>
      <c r="U57" s="80"/>
    </row>
    <row r="58" spans="1:18" s="76" customFormat="1" ht="15">
      <c r="A58" s="91"/>
      <c r="C58" s="104"/>
      <c r="D58" s="87"/>
      <c r="E58" s="89"/>
      <c r="F58" s="82" t="str">
        <f>IF(D60="Forfait",A56,IF(D56="Forfait",A60,IF(OR(ISNUMBER(E60)=FALSE,ISNUMBER(D56)=FALSE),"",IF(E56&gt;E60,A56,A60))))</f>
        <v>Vincent MICHELI</v>
      </c>
      <c r="G58" s="82">
        <f>IF(ISNA(VLOOKUP(F58,Handicap!$A:$I,9,FALSE)),0,IF(F58="","",VLOOKUP(F58,Handicap!$A:$I,9,FALSE)*3))</f>
        <v>165</v>
      </c>
      <c r="H58" s="82"/>
      <c r="I58" s="90">
        <v>428</v>
      </c>
      <c r="J58" s="84">
        <f>IF(I58="FORFAIT","",IF(I58&gt;0,G58+I58,""))</f>
        <v>593</v>
      </c>
      <c r="P58" s="101"/>
      <c r="Q58" s="86"/>
      <c r="R58" s="79"/>
    </row>
    <row r="59" spans="1:18" s="76" customFormat="1" ht="15">
      <c r="A59" s="91"/>
      <c r="C59" s="104"/>
      <c r="E59" s="92"/>
      <c r="F59" s="79"/>
      <c r="G59" s="79"/>
      <c r="H59" s="79"/>
      <c r="I59" s="79"/>
      <c r="J59" s="89"/>
      <c r="P59" s="101"/>
      <c r="Q59" s="86"/>
      <c r="R59" s="79"/>
    </row>
    <row r="60" spans="1:18" s="76" customFormat="1" ht="15">
      <c r="A60" s="81" t="s">
        <v>4</v>
      </c>
      <c r="B60" s="82">
        <f>IF(ISNA(VLOOKUP(A60,Handicap!$A:$I,9,FALSE)),0,IF(A60="","",VLOOKUP(A60,Handicap!$A:$I,9,FALSE)*3))</f>
        <v>186</v>
      </c>
      <c r="C60" s="82"/>
      <c r="D60" s="90">
        <f>128+138+133</f>
        <v>399</v>
      </c>
      <c r="E60" s="93">
        <f>IF(D60="FORFAIT","",IF(D60&gt;0,B60+D60,""))</f>
        <v>585</v>
      </c>
      <c r="F60" s="79"/>
      <c r="G60" s="79"/>
      <c r="H60" s="79"/>
      <c r="I60" s="79"/>
      <c r="J60" s="89"/>
      <c r="O60" s="92"/>
      <c r="P60" s="86"/>
      <c r="Q60" s="86"/>
      <c r="R60" s="79"/>
    </row>
    <row r="61" spans="1:18" s="76" customFormat="1" ht="15">
      <c r="A61" s="91"/>
      <c r="C61" s="104"/>
      <c r="E61" s="94"/>
      <c r="F61" s="79"/>
      <c r="G61" s="79"/>
      <c r="H61" s="79"/>
      <c r="I61" s="79"/>
      <c r="J61" s="89"/>
      <c r="O61" s="92"/>
      <c r="P61" s="86"/>
      <c r="Q61" s="86"/>
      <c r="R61" s="79"/>
    </row>
    <row r="62" spans="1:17" s="76" customFormat="1" ht="15">
      <c r="A62" s="91"/>
      <c r="C62" s="104"/>
      <c r="E62" s="80"/>
      <c r="I62" s="79"/>
      <c r="J62" s="92"/>
      <c r="K62" s="82" t="str">
        <f>IF(I66="Forfait",F58,IF(I58="Forfait",F66,IF(OR(ISNUMBER(J66)=FALSE,ISNUMBER(J58)=FALSE),"",IF(J58&gt;J66,F58,F66))))</f>
        <v>Bruno HERMES</v>
      </c>
      <c r="L62" s="82">
        <f>IF(ISNA(VLOOKUP(K62,Handicap!$A:$I,9,FALSE)),0,IF(K62="","",VLOOKUP(K62,Handicap!$A:$I,9,FALSE)*3))</f>
        <v>162</v>
      </c>
      <c r="M62" s="82"/>
      <c r="N62" s="90">
        <f>181+153+163</f>
        <v>497</v>
      </c>
      <c r="O62" s="93">
        <f>IF(N62="FORFAIT","",IF(N62&gt;0,L62+N62,""))</f>
        <v>659</v>
      </c>
      <c r="P62" s="78"/>
      <c r="Q62" s="78"/>
    </row>
    <row r="63" spans="1:17" s="76" customFormat="1" ht="15">
      <c r="A63" s="91"/>
      <c r="B63" s="79"/>
      <c r="C63" s="104"/>
      <c r="E63" s="79"/>
      <c r="I63" s="96"/>
      <c r="K63" s="97"/>
      <c r="L63" s="79"/>
      <c r="M63" s="79"/>
      <c r="N63" s="96"/>
      <c r="O63" s="80"/>
      <c r="P63" s="78"/>
      <c r="Q63" s="78"/>
    </row>
    <row r="64" spans="1:17" s="76" customFormat="1" ht="15">
      <c r="A64" s="81" t="s">
        <v>9</v>
      </c>
      <c r="B64" s="82">
        <f>IF(ISNA(VLOOKUP(A64,Handicap!$A:$I,9,FALSE)),0,IF(A64="","",VLOOKUP(A64,Handicap!$A:$I,9,FALSE)*3))</f>
        <v>189</v>
      </c>
      <c r="C64" s="82"/>
      <c r="D64" s="83">
        <f>108+125+164</f>
        <v>397</v>
      </c>
      <c r="E64" s="84">
        <f>IF(D64="FORFAIT","",IF(D64&gt;0,B64+D64,""))</f>
        <v>586</v>
      </c>
      <c r="I64" s="96"/>
      <c r="K64" s="97"/>
      <c r="L64" s="79"/>
      <c r="M64" s="79"/>
      <c r="N64" s="96"/>
      <c r="O64" s="80"/>
      <c r="P64" s="78"/>
      <c r="Q64" s="78"/>
    </row>
    <row r="65" spans="1:23" s="76" customFormat="1" ht="15">
      <c r="A65" s="91"/>
      <c r="C65" s="104"/>
      <c r="D65" s="87"/>
      <c r="E65" s="88"/>
      <c r="G65" s="79"/>
      <c r="I65" s="96"/>
      <c r="K65" s="97"/>
      <c r="L65" s="79"/>
      <c r="M65" s="79"/>
      <c r="N65" s="96"/>
      <c r="O65" s="80"/>
      <c r="P65" s="82" t="str">
        <f>IF(OR(P54="",P22=""),"",IF(K14=P22,K30,K14))</f>
        <v>Sébastien CHARPENTIER</v>
      </c>
      <c r="Q65" s="82">
        <f>IF(ISNA(VLOOKUP(P65,Handicap!$A:$I,9,FALSE)),0,IF(P65="","",VLOOKUP(P65,Handicap!$A:$I,9,FALSE)*3))</f>
        <v>90</v>
      </c>
      <c r="R65" s="82"/>
      <c r="S65" s="107">
        <f>153+192+161</f>
        <v>506</v>
      </c>
      <c r="T65" s="84">
        <f>IF(S65="FORFAIT","",IF(S65&gt;0,Q65+S65,""))</f>
        <v>596</v>
      </c>
      <c r="U65" s="80"/>
      <c r="V65" s="118" t="s">
        <v>49</v>
      </c>
      <c r="W65" s="118"/>
    </row>
    <row r="66" spans="1:22" s="76" customFormat="1" ht="15">
      <c r="A66" s="91"/>
      <c r="C66" s="104"/>
      <c r="D66" s="87"/>
      <c r="E66" s="89"/>
      <c r="F66" s="82" t="str">
        <f>IF(D68="Forfait",A64,IF(D64="Forfait",A68,IF(OR(ISNUMBER(E68)=FALSE,ISNUMBER(D64)=FALSE),"",IF(E64&gt;E68,A64,A68))))</f>
        <v>Bruno HERMES</v>
      </c>
      <c r="G66" s="82">
        <f>IF(ISNA(VLOOKUP(F66,Handicap!$A:$I,9,FALSE)),0,IF(F66="","",VLOOKUP(F66,Handicap!$A:$I,9,FALSE)*3))</f>
        <v>162</v>
      </c>
      <c r="H66" s="82"/>
      <c r="I66" s="83">
        <v>510</v>
      </c>
      <c r="J66" s="84">
        <f>IF(I66="FORFAIT","",IF(I66&gt;0,G66+I66,""))</f>
        <v>672</v>
      </c>
      <c r="K66" s="97"/>
      <c r="L66" s="79"/>
      <c r="M66" s="79"/>
      <c r="P66" s="86"/>
      <c r="Q66" s="78"/>
      <c r="T66" s="92"/>
      <c r="U66" s="79"/>
      <c r="V66" s="82"/>
    </row>
    <row r="67" spans="1:23" s="76" customFormat="1" ht="15">
      <c r="A67" s="91"/>
      <c r="C67" s="104"/>
      <c r="E67" s="89"/>
      <c r="F67" s="79"/>
      <c r="G67" s="79"/>
      <c r="H67" s="79"/>
      <c r="I67" s="119"/>
      <c r="J67" s="80"/>
      <c r="K67" s="79"/>
      <c r="L67" s="79"/>
      <c r="M67" s="79"/>
      <c r="P67" s="86"/>
      <c r="Q67" s="78"/>
      <c r="T67" s="92"/>
      <c r="U67" s="115" t="s">
        <v>47</v>
      </c>
      <c r="V67" s="120" t="str">
        <f>IF(S68="Forfait",P65,IF(S65="Forfait",P68,IF(OR(ISNUMBER(T68)=FALSE,ISNUMBER(T65)=FALSE),"",IF(T65&gt;T68,P65,P68))))</f>
        <v>Sébastien CHARPENTIER</v>
      </c>
      <c r="W67" s="121"/>
    </row>
    <row r="68" spans="1:21" s="76" customFormat="1" ht="15">
      <c r="A68" s="81" t="s">
        <v>17</v>
      </c>
      <c r="B68" s="82">
        <f>IF(ISNA(VLOOKUP(A68,Handicap!$A:$I,9,FALSE)),0,IF(A68="","",VLOOKUP(A68,Handicap!$A:$I,9,FALSE)*3))</f>
        <v>162</v>
      </c>
      <c r="C68" s="82"/>
      <c r="D68" s="90">
        <f>173+159+159</f>
        <v>491</v>
      </c>
      <c r="E68" s="93">
        <f>IF(D68="FORFAIT","",IF(D68&gt;0,B68+D68,""))</f>
        <v>653</v>
      </c>
      <c r="F68" s="79"/>
      <c r="G68" s="79"/>
      <c r="H68" s="79"/>
      <c r="I68" s="119"/>
      <c r="J68" s="80"/>
      <c r="K68" s="79"/>
      <c r="L68" s="79"/>
      <c r="M68" s="79"/>
      <c r="P68" s="82" t="str">
        <f>IF(OR(P54="",P22=""),"",IF(K46=P54,K62,K46))</f>
        <v>Pascal LORAUX</v>
      </c>
      <c r="Q68" s="82">
        <f>IF(ISNA(VLOOKUP(P68,Handicap!$A:$I,9,FALSE)),0,IF(P68="","",VLOOKUP(P68,Handicap!$A:$I,9,FALSE)*3))</f>
        <v>111</v>
      </c>
      <c r="R68" s="82"/>
      <c r="S68" s="107">
        <f>160+151+157</f>
        <v>468</v>
      </c>
      <c r="T68" s="93">
        <f>IF(S68="FORFAIT","",IF(S68&gt;0,Q68+S68,""))</f>
        <v>579</v>
      </c>
      <c r="U68" s="80"/>
    </row>
    <row r="69" spans="2:23" s="76" customFormat="1" ht="15">
      <c r="B69" s="113"/>
      <c r="C69" s="104"/>
      <c r="D69" s="104"/>
      <c r="E69" s="104"/>
      <c r="F69" s="79"/>
      <c r="G69" s="79"/>
      <c r="H69" s="79"/>
      <c r="I69" s="119"/>
      <c r="J69" s="80"/>
      <c r="K69" s="79"/>
      <c r="L69" s="79"/>
      <c r="M69" s="79"/>
      <c r="P69" s="86"/>
      <c r="Q69" s="78"/>
      <c r="V69" s="122" t="s">
        <v>50</v>
      </c>
      <c r="W69" s="122"/>
    </row>
    <row r="70" spans="5:22" s="76" customFormat="1" ht="15">
      <c r="E70" s="79"/>
      <c r="F70" s="79"/>
      <c r="G70" s="79"/>
      <c r="H70" s="79"/>
      <c r="O70" s="79"/>
      <c r="P70" s="86"/>
      <c r="Q70" s="78"/>
      <c r="V70" s="82"/>
    </row>
    <row r="71" spans="1:23" s="76" customFormat="1" ht="15">
      <c r="A71" s="123" t="s">
        <v>51</v>
      </c>
      <c r="B71" s="124"/>
      <c r="D71" s="125"/>
      <c r="E71" s="126"/>
      <c r="K71" s="127"/>
      <c r="L71" s="127"/>
      <c r="M71" s="128"/>
      <c r="O71" s="79"/>
      <c r="P71" s="78"/>
      <c r="Q71" s="78"/>
      <c r="V71" s="120" t="str">
        <f>IF(V67=P65,P68,IF(V67=P68,P65,""))</f>
        <v>Pascal LORAUX</v>
      </c>
      <c r="W71" s="121"/>
    </row>
    <row r="72" spans="1:26" ht="15">
      <c r="A72" s="123"/>
      <c r="D72" s="165" t="str">
        <f>IF(E72&gt;0,A24&amp;" ---&gt;","")</f>
        <v>Sébastien CHARPENTIER ---&gt;</v>
      </c>
      <c r="E72" s="166">
        <f>MAX(E6:E68)</f>
        <v>721</v>
      </c>
      <c r="F72" s="167"/>
      <c r="G72" s="168"/>
      <c r="H72" s="168"/>
      <c r="I72" s="165" t="str">
        <f>IF(J72&gt;0,F50&amp;" ---&gt;","")</f>
        <v>Pascal LORAUX ---&gt;</v>
      </c>
      <c r="J72" s="166">
        <f>MAX(J6:J68)</f>
        <v>725</v>
      </c>
      <c r="K72" s="167"/>
      <c r="L72" s="169"/>
      <c r="M72" s="169"/>
      <c r="N72" s="165" t="str">
        <f>IF(O72&gt;0,K14&amp;" ---&gt;","")</f>
        <v>Jean-Pierre ISIDOR ---&gt;</v>
      </c>
      <c r="O72" s="166">
        <f>MAX(O6:O68)</f>
        <v>702</v>
      </c>
      <c r="P72" s="167"/>
      <c r="Q72" s="169"/>
      <c r="R72" s="169"/>
      <c r="S72" s="165" t="str">
        <f>IF(T72&gt;0,K62&amp;" ---&gt;","")</f>
        <v>Bruno HERMES ---&gt;</v>
      </c>
      <c r="T72" s="166">
        <f>MAX(T6:T68)</f>
        <v>722</v>
      </c>
      <c r="U72" s="168"/>
      <c r="V72" s="167"/>
      <c r="W72" s="169"/>
      <c r="X72" s="165">
        <f>IF(Y72&gt;0,P65&amp;" ---&gt;","")</f>
      </c>
      <c r="Y72" s="166">
        <f>MAX(Y6:Y68)</f>
        <v>0</v>
      </c>
      <c r="Z72" s="168"/>
    </row>
  </sheetData>
  <sheetProtection/>
  <mergeCells count="4">
    <mergeCell ref="V29:W29"/>
    <mergeCell ref="V38:W38"/>
    <mergeCell ref="V43:W43"/>
    <mergeCell ref="V45:W45"/>
  </mergeCells>
  <printOptions/>
  <pageMargins left="0" right="0" top="0" bottom="0" header="0" footer="0"/>
  <pageSetup fitToHeight="1" fitToWidth="1" horizontalDpi="600" verticalDpi="600" orientation="landscape" paperSize="9" scale="60" r:id="rId3"/>
  <colBreaks count="1" manualBreakCount="1">
    <brk id="15" max="71" man="1"/>
  </colBreaks>
  <legacyDrawing r:id="rId2"/>
  <oleObjects>
    <oleObject progId="MS_ClipArt_Gallery" shapeId="333073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I3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0.7109375" style="2" bestFit="1" customWidth="1"/>
    <col min="2" max="2" width="8.28125" style="2" bestFit="1" customWidth="1"/>
    <col min="3" max="3" width="6.421875" style="2" bestFit="1" customWidth="1"/>
    <col min="4" max="4" width="5.7109375" style="2" bestFit="1" customWidth="1"/>
    <col min="5" max="5" width="6.421875" style="2" bestFit="1" customWidth="1"/>
    <col min="6" max="6" width="5.28125" style="2" bestFit="1" customWidth="1"/>
    <col min="7" max="7" width="4.7109375" style="2" bestFit="1" customWidth="1"/>
    <col min="8" max="8" width="6.421875" style="2" bestFit="1" customWidth="1"/>
    <col min="9" max="9" width="5.8515625" style="2" bestFit="1" customWidth="1"/>
  </cols>
  <sheetData>
    <row r="1" spans="1:9" ht="15" thickTop="1">
      <c r="A1" s="4"/>
      <c r="B1" s="6" t="s">
        <v>19</v>
      </c>
      <c r="C1" s="6" t="s">
        <v>20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7" t="s">
        <v>25</v>
      </c>
    </row>
    <row r="2" spans="1:9" ht="15">
      <c r="A2" s="5" t="s">
        <v>11</v>
      </c>
      <c r="B2" s="8"/>
      <c r="C2" s="9" t="s">
        <v>26</v>
      </c>
      <c r="D2" s="9" t="s">
        <v>27</v>
      </c>
      <c r="E2" s="9" t="s">
        <v>28</v>
      </c>
      <c r="F2" s="10"/>
      <c r="G2" s="9">
        <v>200</v>
      </c>
      <c r="H2" s="9">
        <v>200</v>
      </c>
      <c r="I2" s="11" t="s">
        <v>29</v>
      </c>
    </row>
    <row r="3" spans="1:9" ht="15">
      <c r="A3" s="12" t="s">
        <v>8</v>
      </c>
      <c r="B3" s="13">
        <v>186.28571428571428</v>
      </c>
      <c r="C3" s="14">
        <v>6520</v>
      </c>
      <c r="D3" s="15">
        <v>35</v>
      </c>
      <c r="E3" s="16">
        <v>185.66</v>
      </c>
      <c r="F3" s="17">
        <v>0.625714285714281</v>
      </c>
      <c r="G3" s="18">
        <v>5</v>
      </c>
      <c r="H3" s="19">
        <v>0.14285714285714285</v>
      </c>
      <c r="I3" s="20">
        <v>25</v>
      </c>
    </row>
    <row r="4" spans="1:9" ht="15">
      <c r="A4" s="21" t="s">
        <v>0</v>
      </c>
      <c r="B4" s="22">
        <v>180.82758620689654</v>
      </c>
      <c r="C4" s="23">
        <v>10488</v>
      </c>
      <c r="D4" s="24">
        <v>58</v>
      </c>
      <c r="E4" s="22">
        <v>179.75</v>
      </c>
      <c r="F4" s="25">
        <v>1.077586206896541</v>
      </c>
      <c r="G4" s="26">
        <v>12</v>
      </c>
      <c r="H4" s="27">
        <v>0.20689655172413793</v>
      </c>
      <c r="I4" s="28">
        <v>30</v>
      </c>
    </row>
    <row r="5" spans="1:9" ht="15">
      <c r="A5" s="29" t="s">
        <v>12</v>
      </c>
      <c r="B5" s="30">
        <v>176.93333333333334</v>
      </c>
      <c r="C5" s="31">
        <v>5308</v>
      </c>
      <c r="D5" s="32">
        <v>30</v>
      </c>
      <c r="E5" s="30">
        <v>174.72</v>
      </c>
      <c r="F5" s="33">
        <v>2.2133333333333383</v>
      </c>
      <c r="G5" s="34">
        <v>6</v>
      </c>
      <c r="H5" s="35">
        <v>0.2</v>
      </c>
      <c r="I5" s="36">
        <v>33</v>
      </c>
    </row>
    <row r="6" spans="1:9" ht="15">
      <c r="A6" s="37" t="s">
        <v>13</v>
      </c>
      <c r="B6" s="16">
        <v>173.80851063829786</v>
      </c>
      <c r="C6" s="38">
        <v>8169</v>
      </c>
      <c r="D6" s="39">
        <v>47</v>
      </c>
      <c r="E6" s="16">
        <v>0</v>
      </c>
      <c r="F6" s="17">
        <v>0</v>
      </c>
      <c r="G6" s="18">
        <v>6</v>
      </c>
      <c r="H6" s="19">
        <v>0.1276595744680851</v>
      </c>
      <c r="I6" s="20">
        <v>35</v>
      </c>
    </row>
    <row r="7" spans="1:9" ht="15">
      <c r="A7" s="21" t="s">
        <v>6</v>
      </c>
      <c r="B7" s="22">
        <v>170.8780487804878</v>
      </c>
      <c r="C7" s="23">
        <v>14012</v>
      </c>
      <c r="D7" s="24">
        <v>82</v>
      </c>
      <c r="E7" s="22">
        <v>169.61</v>
      </c>
      <c r="F7" s="25">
        <v>1.2680487804877885</v>
      </c>
      <c r="G7" s="40">
        <v>7</v>
      </c>
      <c r="H7" s="41">
        <v>0.08536585365853659</v>
      </c>
      <c r="I7" s="28">
        <v>37</v>
      </c>
    </row>
    <row r="8" spans="1:9" ht="15">
      <c r="A8" s="42" t="s">
        <v>10</v>
      </c>
      <c r="B8" s="16">
        <v>170.37209302325581</v>
      </c>
      <c r="C8" s="38">
        <v>7326</v>
      </c>
      <c r="D8" s="39">
        <v>43</v>
      </c>
      <c r="E8" s="16">
        <v>171.86</v>
      </c>
      <c r="F8" s="17">
        <v>-1.487906976744199</v>
      </c>
      <c r="G8" s="18">
        <v>6</v>
      </c>
      <c r="H8" s="19">
        <v>0.13953488372093023</v>
      </c>
      <c r="I8" s="20">
        <v>37</v>
      </c>
    </row>
    <row r="9" spans="1:9" ht="15">
      <c r="A9" s="21" t="s">
        <v>14</v>
      </c>
      <c r="B9" s="22">
        <v>166.34615384615384</v>
      </c>
      <c r="C9" s="23">
        <v>4325</v>
      </c>
      <c r="D9" s="21">
        <v>26</v>
      </c>
      <c r="E9" s="22">
        <v>167.17</v>
      </c>
      <c r="F9" s="25">
        <v>-0.8238461538461479</v>
      </c>
      <c r="G9" s="40">
        <v>3</v>
      </c>
      <c r="H9" s="41">
        <v>0.11538461538461539</v>
      </c>
      <c r="I9" s="28">
        <v>40</v>
      </c>
    </row>
    <row r="10" spans="1:9" ht="15">
      <c r="A10" s="42" t="s">
        <v>7</v>
      </c>
      <c r="B10" s="16">
        <v>166.2127659574468</v>
      </c>
      <c r="C10" s="38">
        <v>7812</v>
      </c>
      <c r="D10" s="39">
        <v>47</v>
      </c>
      <c r="E10" s="16">
        <v>172.59</v>
      </c>
      <c r="F10" s="17">
        <v>-6.377234042553198</v>
      </c>
      <c r="G10" s="18">
        <v>3</v>
      </c>
      <c r="H10" s="19">
        <v>0.06382978723404255</v>
      </c>
      <c r="I10" s="20">
        <v>40</v>
      </c>
    </row>
    <row r="11" spans="1:9" ht="15">
      <c r="A11" s="43" t="s">
        <v>15</v>
      </c>
      <c r="B11" s="13">
        <v>161.82608695652175</v>
      </c>
      <c r="C11" s="14">
        <v>7444</v>
      </c>
      <c r="D11" s="15">
        <v>46</v>
      </c>
      <c r="E11" s="22">
        <v>162.11</v>
      </c>
      <c r="F11" s="25">
        <v>-0.2839130434782646</v>
      </c>
      <c r="G11" s="40">
        <v>1</v>
      </c>
      <c r="H11" s="41">
        <v>0.021739130434782608</v>
      </c>
      <c r="I11" s="28">
        <v>44</v>
      </c>
    </row>
    <row r="12" spans="1:9" ht="15">
      <c r="A12" s="42" t="s">
        <v>5</v>
      </c>
      <c r="B12" s="16">
        <v>161.45</v>
      </c>
      <c r="C12" s="38">
        <v>9687</v>
      </c>
      <c r="D12" s="42">
        <v>60</v>
      </c>
      <c r="E12" s="16">
        <v>158.6</v>
      </c>
      <c r="F12" s="17">
        <v>2.8499999999999943</v>
      </c>
      <c r="G12" s="18">
        <v>2</v>
      </c>
      <c r="H12" s="19">
        <v>0.03333333333333333</v>
      </c>
      <c r="I12" s="20">
        <v>44</v>
      </c>
    </row>
    <row r="13" spans="1:9" ht="15">
      <c r="A13" s="44" t="s">
        <v>16</v>
      </c>
      <c r="B13" s="16">
        <v>152.23076923076923</v>
      </c>
      <c r="C13" s="45">
        <v>7916</v>
      </c>
      <c r="D13" s="46">
        <v>52</v>
      </c>
      <c r="E13" s="47">
        <v>150.07</v>
      </c>
      <c r="F13" s="48">
        <v>2.160769230769233</v>
      </c>
      <c r="G13" s="18">
        <v>0</v>
      </c>
      <c r="H13" s="19">
        <v>0</v>
      </c>
      <c r="I13" s="20">
        <v>51</v>
      </c>
    </row>
    <row r="14" spans="1:9" ht="15">
      <c r="A14" s="49" t="s">
        <v>17</v>
      </c>
      <c r="B14" s="22">
        <v>148.14666666666668</v>
      </c>
      <c r="C14" s="23">
        <v>11111</v>
      </c>
      <c r="D14" s="24">
        <v>75</v>
      </c>
      <c r="E14" s="22">
        <v>149.84</v>
      </c>
      <c r="F14" s="25">
        <v>-1.693333333333328</v>
      </c>
      <c r="G14" s="40">
        <v>0</v>
      </c>
      <c r="H14" s="41">
        <v>0</v>
      </c>
      <c r="I14" s="28">
        <v>54</v>
      </c>
    </row>
    <row r="15" spans="1:9" ht="15">
      <c r="A15" s="39" t="s">
        <v>18</v>
      </c>
      <c r="B15" s="16">
        <v>146.81578947368422</v>
      </c>
      <c r="C15" s="38">
        <v>5579</v>
      </c>
      <c r="D15" s="39">
        <v>38</v>
      </c>
      <c r="E15" s="16">
        <v>149.63</v>
      </c>
      <c r="F15" s="17">
        <v>-2.814210526315776</v>
      </c>
      <c r="G15" s="18">
        <v>1</v>
      </c>
      <c r="H15" s="19">
        <v>0.02631578947368421</v>
      </c>
      <c r="I15" s="20">
        <v>55</v>
      </c>
    </row>
    <row r="16" spans="1:9" ht="15">
      <c r="A16" s="42" t="s">
        <v>4</v>
      </c>
      <c r="B16" s="16">
        <v>137.30769230769232</v>
      </c>
      <c r="C16" s="38">
        <v>8925</v>
      </c>
      <c r="D16" s="39">
        <v>65</v>
      </c>
      <c r="E16" s="16">
        <v>138.46</v>
      </c>
      <c r="F16" s="17">
        <v>-1.1523076923076871</v>
      </c>
      <c r="G16" s="18">
        <v>0</v>
      </c>
      <c r="H16" s="19">
        <v>0</v>
      </c>
      <c r="I16" s="20">
        <v>62</v>
      </c>
    </row>
    <row r="17" spans="1:9" ht="15">
      <c r="A17" s="21" t="s">
        <v>9</v>
      </c>
      <c r="B17" s="22">
        <v>136.24242424242425</v>
      </c>
      <c r="C17" s="23">
        <v>4496</v>
      </c>
      <c r="D17" s="24">
        <v>33</v>
      </c>
      <c r="E17" s="22">
        <v>133.56</v>
      </c>
      <c r="F17" s="25">
        <v>2.682424242424247</v>
      </c>
      <c r="G17" s="40">
        <v>0</v>
      </c>
      <c r="H17" s="41">
        <v>0</v>
      </c>
      <c r="I17" s="28">
        <v>63</v>
      </c>
    </row>
    <row r="18" spans="1:9" ht="15">
      <c r="A18" s="42" t="s">
        <v>3</v>
      </c>
      <c r="B18" s="16">
        <v>131</v>
      </c>
      <c r="C18" s="38">
        <v>7860</v>
      </c>
      <c r="D18" s="39">
        <v>60</v>
      </c>
      <c r="E18" s="16">
        <v>124.23</v>
      </c>
      <c r="F18" s="17">
        <v>6.769999999999996</v>
      </c>
      <c r="G18" s="38">
        <v>0</v>
      </c>
      <c r="H18" s="50">
        <v>0</v>
      </c>
      <c r="I18" s="20">
        <v>60</v>
      </c>
    </row>
    <row r="19" spans="1:9" ht="15">
      <c r="A19" s="21" t="s">
        <v>2</v>
      </c>
      <c r="B19" s="22">
        <v>130.58620689655172</v>
      </c>
      <c r="C19" s="23">
        <v>3787</v>
      </c>
      <c r="D19" s="24">
        <v>29</v>
      </c>
      <c r="E19" s="22">
        <v>130.73</v>
      </c>
      <c r="F19" s="25">
        <v>-0.14379310344827445</v>
      </c>
      <c r="G19" s="24">
        <v>0</v>
      </c>
      <c r="H19" s="51">
        <v>0</v>
      </c>
      <c r="I19" s="28">
        <v>67</v>
      </c>
    </row>
    <row r="20" spans="1:9" ht="15">
      <c r="A20" s="21" t="s">
        <v>1</v>
      </c>
      <c r="B20" s="22">
        <v>124.27777777777777</v>
      </c>
      <c r="C20" s="23">
        <v>4474</v>
      </c>
      <c r="D20" s="24">
        <v>36</v>
      </c>
      <c r="E20" s="22">
        <v>132.56</v>
      </c>
      <c r="F20" s="25">
        <v>-8.28222222222223</v>
      </c>
      <c r="G20" s="24">
        <v>0</v>
      </c>
      <c r="H20" s="51">
        <v>0</v>
      </c>
      <c r="I20" s="28">
        <v>60</v>
      </c>
    </row>
    <row r="21" spans="1:4" ht="15">
      <c r="A21" s="52"/>
      <c r="B21" s="53"/>
      <c r="C21" s="54"/>
      <c r="D21" s="3"/>
    </row>
    <row r="22" spans="1:3" ht="15">
      <c r="A22" s="52"/>
      <c r="B22" s="53"/>
      <c r="C22" s="54"/>
    </row>
    <row r="23" spans="1:3" ht="15">
      <c r="A23" s="52"/>
      <c r="B23" s="53"/>
      <c r="C23" s="54"/>
    </row>
    <row r="24" spans="1:3" ht="15">
      <c r="A24" s="52"/>
      <c r="B24" s="53"/>
      <c r="C24" s="54"/>
    </row>
    <row r="25" spans="1:3" ht="15">
      <c r="A25" s="52"/>
      <c r="B25" s="53"/>
      <c r="C25" s="54"/>
    </row>
    <row r="26" spans="1:3" ht="15">
      <c r="A26" s="52"/>
      <c r="B26" s="53"/>
      <c r="C26" s="54"/>
    </row>
    <row r="27" spans="1:3" ht="15">
      <c r="A27" s="52"/>
      <c r="B27" s="53"/>
      <c r="C27" s="54"/>
    </row>
    <row r="28" spans="1:3" ht="15">
      <c r="A28" s="52"/>
      <c r="B28" s="53"/>
      <c r="C28" s="54"/>
    </row>
    <row r="29" spans="1:3" ht="15">
      <c r="A29" s="52"/>
      <c r="B29" s="53"/>
      <c r="C29" s="54"/>
    </row>
    <row r="30" spans="1:3" ht="15">
      <c r="A30" s="52"/>
      <c r="B30" s="53"/>
      <c r="C30" s="54"/>
    </row>
    <row r="31" spans="1:3" ht="15">
      <c r="A31" s="52"/>
      <c r="B31" s="53"/>
      <c r="C31" s="54"/>
    </row>
    <row r="32" spans="1:3" ht="15">
      <c r="A32" s="52"/>
      <c r="B32" s="53"/>
      <c r="C32" s="54"/>
    </row>
    <row r="33" spans="1:3" ht="15">
      <c r="A33" s="55"/>
      <c r="B33" s="56"/>
      <c r="C33" s="57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cp:lastPrinted>2009-09-04T11:55:44Z</cp:lastPrinted>
  <dcterms:created xsi:type="dcterms:W3CDTF">2008-09-03T09:06:50Z</dcterms:created>
  <dcterms:modified xsi:type="dcterms:W3CDTF">2012-09-10T14:11:44Z</dcterms:modified>
  <cp:category/>
  <cp:version/>
  <cp:contentType/>
  <cp:contentStatus/>
</cp:coreProperties>
</file>